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Лист1" sheetId="1" r:id="rId1"/>
  </sheets>
  <definedNames>
    <definedName name="_xlnm.Print_Area" localSheetId="0">'Лист1'!$A$1:$G$335</definedName>
  </definedNames>
  <calcPr fullCalcOnLoad="1"/>
</workbook>
</file>

<file path=xl/sharedStrings.xml><?xml version="1.0" encoding="utf-8"?>
<sst xmlns="http://schemas.openxmlformats.org/spreadsheetml/2006/main" count="378" uniqueCount="325">
  <si>
    <t>Наименование</t>
  </si>
  <si>
    <t>Цена с НДС</t>
  </si>
  <si>
    <t>до 2 тонн</t>
  </si>
  <si>
    <t>свыше 2 тонн</t>
  </si>
  <si>
    <t>Цена с НДС, руб./тн.</t>
  </si>
  <si>
    <t>Цена, руб./п.м.</t>
  </si>
  <si>
    <t>Труба профильная ГОСТ 8645-68</t>
  </si>
  <si>
    <t>40х20х1,2 6м.</t>
  </si>
  <si>
    <t>40х20х1,5 6м.</t>
  </si>
  <si>
    <t>40х20х2,0 6м.</t>
  </si>
  <si>
    <t>40х25х1,5 6м.</t>
  </si>
  <si>
    <t>40х25х2,0 6м.</t>
  </si>
  <si>
    <t>50х25х1,5 6м.</t>
  </si>
  <si>
    <t>50х25х2,0 6м.</t>
  </si>
  <si>
    <t>60х40х2,0 6м.</t>
  </si>
  <si>
    <t>80х40х3,0 6м.</t>
  </si>
  <si>
    <t>Труба квадратная ГОСТ 8639-82</t>
  </si>
  <si>
    <t>10х10х1,0 6м.</t>
  </si>
  <si>
    <t>15х15х1,2 6м.</t>
  </si>
  <si>
    <t>15х15х1,5 6м.</t>
  </si>
  <si>
    <t>20х20х1,2 6м.</t>
  </si>
  <si>
    <t>20х20х1,5 6м.</t>
  </si>
  <si>
    <t>20х20х2,0 6м.</t>
  </si>
  <si>
    <t>25х25х1,5 6м.</t>
  </si>
  <si>
    <t>30х30х1,5 6м.</t>
  </si>
  <si>
    <t>40х40х1,5 6м.</t>
  </si>
  <si>
    <t>40х40х2,0 6м.</t>
  </si>
  <si>
    <t>50х50х1,5 6м.</t>
  </si>
  <si>
    <t>50х50х2,0 6м.</t>
  </si>
  <si>
    <t>50х50х3,0 6м.</t>
  </si>
  <si>
    <t>60х60х2,0 6м.</t>
  </si>
  <si>
    <t>60х60х3,0 6м.</t>
  </si>
  <si>
    <t>80х80х3,0 12м.</t>
  </si>
  <si>
    <t>80х80х4,0 12м.</t>
  </si>
  <si>
    <t>100х100х3,0 12м.</t>
  </si>
  <si>
    <t>120х120х5,0 12м.</t>
  </si>
  <si>
    <t>160х160х5,0 12м.</t>
  </si>
  <si>
    <t>180х180х5,0 12м.</t>
  </si>
  <si>
    <t>Труба круглая ГОСТ 10704-91</t>
  </si>
  <si>
    <t>Ø 42х1,5; 6м.</t>
  </si>
  <si>
    <t>Полоса ГОСТ 103-76</t>
  </si>
  <si>
    <t>20х4; 6м.</t>
  </si>
  <si>
    <t>25х4; 6м.</t>
  </si>
  <si>
    <t>30х4; 6м.</t>
  </si>
  <si>
    <t>40х4; 6м.</t>
  </si>
  <si>
    <t>Труба ВГП ГОСТ 3262-75</t>
  </si>
  <si>
    <t>Ду 15х2,8; 6м.</t>
  </si>
  <si>
    <t>Ду 20х2,8; 6м.</t>
  </si>
  <si>
    <t>Ду 25х2,8; 6м.</t>
  </si>
  <si>
    <t>Ду 32х2,8; 10м.</t>
  </si>
  <si>
    <t>Ду 32х3,2; 9м.</t>
  </si>
  <si>
    <t>Ду 40х3,5; 10м.</t>
  </si>
  <si>
    <t>Труба э/с ГОСТ 10704, 10705</t>
  </si>
  <si>
    <t>Уголок ГОСТ 8509-93</t>
  </si>
  <si>
    <t>25х25х3; 6м.</t>
  </si>
  <si>
    <t>25х25х4; 6м.</t>
  </si>
  <si>
    <t>32х32х3; 6м.</t>
  </si>
  <si>
    <t>32х32х4; 6м.</t>
  </si>
  <si>
    <t>40х40х4; 12м.</t>
  </si>
  <si>
    <t>90х90х7; 11,7м.</t>
  </si>
  <si>
    <t>ДВУТАВР ГОСТ 8239-89; СТО 20-93</t>
  </si>
  <si>
    <t>12Б1; 12м</t>
  </si>
  <si>
    <t>20Б1; 12м</t>
  </si>
  <si>
    <t>25Б1; 12м</t>
  </si>
  <si>
    <t>Квадрат ГОСТ 2591-88</t>
  </si>
  <si>
    <t>10; 6м.</t>
  </si>
  <si>
    <t>12; 6м.</t>
  </si>
  <si>
    <t>Швеллер ГОСТ 8240-89</t>
  </si>
  <si>
    <t>8П, 11,7м.</t>
  </si>
  <si>
    <t>14У, 12м.</t>
  </si>
  <si>
    <t>16У, 12м.</t>
  </si>
  <si>
    <t>18У, 12м.</t>
  </si>
  <si>
    <t>24У, 12м.</t>
  </si>
  <si>
    <t>Проволока вязальная ГОСТ 3282-74, цена за 1 тн.</t>
  </si>
  <si>
    <t>До 100 кг</t>
  </si>
  <si>
    <t>Свыше 100 кг</t>
  </si>
  <si>
    <t>Ø1,2</t>
  </si>
  <si>
    <t>До 50 шт.</t>
  </si>
  <si>
    <t>Свыше 50 шт.</t>
  </si>
  <si>
    <t>Ø 6,5; 6м.</t>
  </si>
  <si>
    <t>Ø 8; 6м.</t>
  </si>
  <si>
    <t>Ø10; 11,7м.</t>
  </si>
  <si>
    <t>Ø12; 11,7м.</t>
  </si>
  <si>
    <t>Арматура АIII ГОСТ 5781-82</t>
  </si>
  <si>
    <t>Ø8; 6м.</t>
  </si>
  <si>
    <t>Ø14; 11,7м.</t>
  </si>
  <si>
    <t>Ø16; 11,7м.</t>
  </si>
  <si>
    <t>Ø18; 11,7м.</t>
  </si>
  <si>
    <t>Арматура АI ГОСТ 5781-82, 2590-88</t>
  </si>
  <si>
    <t>Вес 1 п.м.</t>
  </si>
  <si>
    <t>16Б1; 12м</t>
  </si>
  <si>
    <t>Лист х/к ГОСТ19904-90, цена за 1 тн./1 шт.</t>
  </si>
  <si>
    <t>Лист г/к ГОСТ19903-90, цена за 1 тн./1 шт.</t>
  </si>
  <si>
    <t>Лист просечно-вытяжной, цена за 1 тн./1 шт.</t>
  </si>
  <si>
    <t>Лист рифленый "Чечевица", цена за 1 тн./1 шт.</t>
  </si>
  <si>
    <t>1,0*1000*2000</t>
  </si>
  <si>
    <t>1,0*1250*2500</t>
  </si>
  <si>
    <t>1,5*1250*2500</t>
  </si>
  <si>
    <t>2,0*1250*2500</t>
  </si>
  <si>
    <t>3,0*1250*2500</t>
  </si>
  <si>
    <t>вес 1 шт.</t>
  </si>
  <si>
    <t>2,0*1000*2100</t>
  </si>
  <si>
    <t>2,0*1000*2200</t>
  </si>
  <si>
    <t>2,5*1250*2500</t>
  </si>
  <si>
    <t>4,0*1500*6000</t>
  </si>
  <si>
    <t>6,0*1500*6000</t>
  </si>
  <si>
    <t xml:space="preserve">ПВЛ 408 (1,2*2,5) </t>
  </si>
  <si>
    <t>ПВЛ 508 (1,2*3,2)</t>
  </si>
  <si>
    <t xml:space="preserve">3*1250*2500 </t>
  </si>
  <si>
    <t xml:space="preserve">4*1500*6000 </t>
  </si>
  <si>
    <t>При закупке от 10 тонн цены оговариваются индивидуально.</t>
  </si>
  <si>
    <t xml:space="preserve">Цена указана с учетом погрузки в открытый кузов. </t>
  </si>
  <si>
    <t xml:space="preserve">Сайт завода: </t>
  </si>
  <si>
    <t xml:space="preserve">Отдел реализации: </t>
  </si>
  <si>
    <r>
      <t>http://smpz.org/</t>
    </r>
  </si>
  <si>
    <t>35Б1; 12м</t>
  </si>
  <si>
    <t>140х140х9; 12м.</t>
  </si>
  <si>
    <t>63х63х6; 6м.</t>
  </si>
  <si>
    <t>0,8*1250*2500</t>
  </si>
  <si>
    <t>10,0*1500*6000</t>
  </si>
  <si>
    <t>ПВЛ 506 (1,2*3,8)</t>
  </si>
  <si>
    <t>14Б1; 12м</t>
  </si>
  <si>
    <t>10У, 12м.</t>
  </si>
  <si>
    <t>100х100х4,0 12м.</t>
  </si>
  <si>
    <t>22У, 12м.</t>
  </si>
  <si>
    <t>20х20х1,1 6м.</t>
  </si>
  <si>
    <t>15х15х1,1 6м.</t>
  </si>
  <si>
    <t xml:space="preserve">5*1500*6000 </t>
  </si>
  <si>
    <t>50х5; 6м.</t>
  </si>
  <si>
    <t>5,0*1500*6000</t>
  </si>
  <si>
    <t>8,0*1500*6000</t>
  </si>
  <si>
    <t>16,0*1500*6000</t>
  </si>
  <si>
    <t>Ø4,0</t>
  </si>
  <si>
    <t>27У, 12м.</t>
  </si>
  <si>
    <t>14п, 11,7м.</t>
  </si>
  <si>
    <t>120х120х4,0 12м.</t>
  </si>
  <si>
    <t>12У, 12м.</t>
  </si>
  <si>
    <t>30х30х1,2 6м.</t>
  </si>
  <si>
    <t>25х25х1,2 6м.</t>
  </si>
  <si>
    <t>Ø22; 11,7м.</t>
  </si>
  <si>
    <t>125х125х8; 11,7м.</t>
  </si>
  <si>
    <t>16; 12м</t>
  </si>
  <si>
    <t>Труба НКТ</t>
  </si>
  <si>
    <t>Ø73х5,5</t>
  </si>
  <si>
    <t xml:space="preserve">8*1500*6000 </t>
  </si>
  <si>
    <t>20У, 12м.</t>
  </si>
  <si>
    <t>25х25х2,0 6м.</t>
  </si>
  <si>
    <t>75х75х6; 11,7м.</t>
  </si>
  <si>
    <t>70х70х6; 11,7м.</t>
  </si>
  <si>
    <t>Заглушка на профильную трубу</t>
  </si>
  <si>
    <t>40х40</t>
  </si>
  <si>
    <t>50х50</t>
  </si>
  <si>
    <t>60х60</t>
  </si>
  <si>
    <t>40х20</t>
  </si>
  <si>
    <t>40х25</t>
  </si>
  <si>
    <t>50х25</t>
  </si>
  <si>
    <t>60х40</t>
  </si>
  <si>
    <t>Профиль</t>
  </si>
  <si>
    <t>Ø20; 11,7м.</t>
  </si>
  <si>
    <t>12,0*1500*6000</t>
  </si>
  <si>
    <t>20,0*1500*6000</t>
  </si>
  <si>
    <t>30х30х2,0 6м.</t>
  </si>
  <si>
    <t>Ø 6; 6м.</t>
  </si>
  <si>
    <t>Ø2,0</t>
  </si>
  <si>
    <t>15х15</t>
  </si>
  <si>
    <t>20х20</t>
  </si>
  <si>
    <t>10х10</t>
  </si>
  <si>
    <t>2-й сорт</t>
  </si>
  <si>
    <t>Труба профильная, цена за 1 погонный метр</t>
  </si>
  <si>
    <t>100х50х4,0 12м.</t>
  </si>
  <si>
    <t>25х25х1,1 6м.</t>
  </si>
  <si>
    <t>30У, 12м.</t>
  </si>
  <si>
    <t>36М; 12м</t>
  </si>
  <si>
    <t>Ду 25х3,2; 6м.</t>
  </si>
  <si>
    <t xml:space="preserve">3*1500*6000 </t>
  </si>
  <si>
    <t>14; 6м.</t>
  </si>
  <si>
    <t>160х160х10; 12м.</t>
  </si>
  <si>
    <t>18; 12м</t>
  </si>
  <si>
    <t>140х140х4,0 12м.</t>
  </si>
  <si>
    <t>30Б1; 12м</t>
  </si>
  <si>
    <t>140х140х5,0 12м.</t>
  </si>
  <si>
    <t>100х50х3,0 12м.</t>
  </si>
  <si>
    <t>Лист оцинкованный ГОСТ19904-90, цена за 1 тн./1 шт.</t>
  </si>
  <si>
    <t>0,7*1250*2500</t>
  </si>
  <si>
    <t>120х80х4,0 12м.</t>
  </si>
  <si>
    <t>До 100 кв.м.</t>
  </si>
  <si>
    <t>Свыше 100 кв.м.</t>
  </si>
  <si>
    <t>Услуга по порошковой покраске, руб./кв.м.</t>
  </si>
  <si>
    <t>Гладкая</t>
  </si>
  <si>
    <t>Шагрень</t>
  </si>
  <si>
    <t>Антик</t>
  </si>
  <si>
    <t>Лак</t>
  </si>
  <si>
    <t>80х40х2,0 6м.</t>
  </si>
  <si>
    <t>1,2*1250*2500</t>
  </si>
  <si>
    <t>40х5; 6м.</t>
  </si>
  <si>
    <t>40,0*1500*6000</t>
  </si>
  <si>
    <t>Толщина</t>
  </si>
  <si>
    <t>До 100 шт.</t>
  </si>
  <si>
    <t>Свыше 100 шт.</t>
  </si>
  <si>
    <t>Услуга по рубке металла, руб./шт.</t>
  </si>
  <si>
    <t>до 2 мм включительно</t>
  </si>
  <si>
    <t>до 3 мм включительно</t>
  </si>
  <si>
    <t>до 4 мм включительно</t>
  </si>
  <si>
    <t>до 6 мм включительно</t>
  </si>
  <si>
    <t>Услуга на гибку металла, руб./шт.</t>
  </si>
  <si>
    <t>до 1 мм включительно</t>
  </si>
  <si>
    <t>Ду 40х3; 10м.</t>
  </si>
  <si>
    <t>10; 12м</t>
  </si>
  <si>
    <t>20х20х1,0 6м.</t>
  </si>
  <si>
    <t>Ø6; 6м.</t>
  </si>
  <si>
    <t>40х20х1,1 6м.</t>
  </si>
  <si>
    <t>15х15х1,2 6м</t>
  </si>
  <si>
    <t>15х15х1,5 6м</t>
  </si>
  <si>
    <t>20х20х1,2 6м</t>
  </si>
  <si>
    <t>20х20х1,5 6м</t>
  </si>
  <si>
    <t>20х20х2,0 6м</t>
  </si>
  <si>
    <t>25х25х1,2 6м</t>
  </si>
  <si>
    <t>25х25х1,5 6м</t>
  </si>
  <si>
    <t>25х25х2,0 6м</t>
  </si>
  <si>
    <t>30х30х1,2 6м</t>
  </si>
  <si>
    <t>30х30х1,5 6м</t>
  </si>
  <si>
    <t>30х30х2,0 6м</t>
  </si>
  <si>
    <t>40х20х1,2 6м</t>
  </si>
  <si>
    <t>40х20х1,5 6м</t>
  </si>
  <si>
    <t>40х20х2,0 6м</t>
  </si>
  <si>
    <t>50х25х1,5 6м</t>
  </si>
  <si>
    <t>50х25х2,0 6м</t>
  </si>
  <si>
    <t>40х40х1,5 6м</t>
  </si>
  <si>
    <t>40х40х2,0 6м</t>
  </si>
  <si>
    <t>60х40х2,0 6м</t>
  </si>
  <si>
    <t>14,0*1500*6000</t>
  </si>
  <si>
    <t>60х40х1,5 6м.</t>
  </si>
  <si>
    <t>15х15х1,0 6м.</t>
  </si>
  <si>
    <t>Ø6,0</t>
  </si>
  <si>
    <t>8У, 12м.</t>
  </si>
  <si>
    <t xml:space="preserve">1. г. Стерлитамак, ул. Короленко, д.10А                </t>
  </si>
  <si>
    <t>Ø25; 11,7м.</t>
  </si>
  <si>
    <t>40х40х3,0 6м.</t>
  </si>
  <si>
    <t>45х45х4; 12м.</t>
  </si>
  <si>
    <t>50,0*1500*6000</t>
  </si>
  <si>
    <t>40х20х1,0 6м.</t>
  </si>
  <si>
    <t>0,6*1250*2500</t>
  </si>
  <si>
    <t>Ø3,0</t>
  </si>
  <si>
    <t>0,9*1000*2000</t>
  </si>
  <si>
    <t>100х100х5,0 12м.</t>
  </si>
  <si>
    <t>90х90х6; 12м.</t>
  </si>
  <si>
    <t>50х50х5; 12м.</t>
  </si>
  <si>
    <t>60х40х1,5 6м</t>
  </si>
  <si>
    <t>75х75х5; 12м.</t>
  </si>
  <si>
    <t>63х63х5; 12м.</t>
  </si>
  <si>
    <t>35х35х4; 6м.</t>
  </si>
  <si>
    <t xml:space="preserve">ПВЛ 406 (1,2*2,9) </t>
  </si>
  <si>
    <t>6,5У, 12м.</t>
  </si>
  <si>
    <t>50х50х4; 12м.</t>
  </si>
  <si>
    <t>Ø1,6</t>
  </si>
  <si>
    <t>100х100х7; 12м.</t>
  </si>
  <si>
    <t>14; 12м</t>
  </si>
  <si>
    <t>Шарнир, цена за 1 шт.</t>
  </si>
  <si>
    <t>Шарнир Ø20 мм</t>
  </si>
  <si>
    <t>Шарнир Ø30 мм</t>
  </si>
  <si>
    <t>40х40х1,2 6м.</t>
  </si>
  <si>
    <t>40х40х1,2 6м</t>
  </si>
  <si>
    <t>40х20х1,0 6м</t>
  </si>
  <si>
    <t>15х15х1,0 6м</t>
  </si>
  <si>
    <t>20х20х1,0 6м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</si>
  <si>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</si>
  <si>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25х25х1,0 6м.</t>
  </si>
  <si>
    <t>Ø 42х2,0; 6м.</t>
  </si>
  <si>
    <t>90х90х8; 11,7м.</t>
  </si>
  <si>
    <t>20К1; 12м</t>
  </si>
  <si>
    <t>1,0*1100*2000</t>
  </si>
  <si>
    <t>Лист перфорированный, цена за 1 тн./1 шт.</t>
  </si>
  <si>
    <t>1*1000*2000</t>
  </si>
  <si>
    <t>3,0*1500*6000</t>
  </si>
  <si>
    <t>30Ш1; 12м</t>
  </si>
  <si>
    <t>110х110х8; 12м.</t>
  </si>
  <si>
    <t>60х40х3,0 6м.</t>
  </si>
  <si>
    <t>50х25х1,2 6м.</t>
  </si>
  <si>
    <t xml:space="preserve">6*1500*6000 </t>
  </si>
  <si>
    <t>60х60х4,0 6м.</t>
  </si>
  <si>
    <t>Шарнир Ø35 мм</t>
  </si>
  <si>
    <t>20Ш1; 12м</t>
  </si>
  <si>
    <t>0,8*1000*2000</t>
  </si>
  <si>
    <t>0,7*1000*2000</t>
  </si>
  <si>
    <t>Каркас теплицы, цена за 1 шт.</t>
  </si>
  <si>
    <t>Каркас 6м (20*20, шаг 1м)</t>
  </si>
  <si>
    <t>Каркас 6м (20*20, шаг 0,67м)</t>
  </si>
  <si>
    <t>Каркас 6м (25*25, шаг 1м)</t>
  </si>
  <si>
    <t>вставка 2м</t>
  </si>
  <si>
    <t>Парник открывающийся "Кабриолет", цена за 1 шт.</t>
  </si>
  <si>
    <t>40х20х1,4 6м.</t>
  </si>
  <si>
    <t>Ø 57х3</t>
  </si>
  <si>
    <t>Ø 76х3</t>
  </si>
  <si>
    <t>Ø 57х3,5</t>
  </si>
  <si>
    <t>Ø 76х3,5</t>
  </si>
  <si>
    <t>Ø 76х4</t>
  </si>
  <si>
    <t>Ø 89х3</t>
  </si>
  <si>
    <t>Ø 89х3,5</t>
  </si>
  <si>
    <t>Ø 89х4</t>
  </si>
  <si>
    <t>Ø 108х3,5</t>
  </si>
  <si>
    <t>Ø 108х4</t>
  </si>
  <si>
    <t>Ø 114х4</t>
  </si>
  <si>
    <t>Ø 133х4</t>
  </si>
  <si>
    <t>Ø 133х4,5</t>
  </si>
  <si>
    <t>Ø 159х4</t>
  </si>
  <si>
    <t>Ø 159х4,5</t>
  </si>
  <si>
    <t>Ø 159х5</t>
  </si>
  <si>
    <t>Ø 159х6</t>
  </si>
  <si>
    <t>Ø 219х5</t>
  </si>
  <si>
    <t>Ø 219х6</t>
  </si>
  <si>
    <t>Ø 325х8</t>
  </si>
  <si>
    <t>45х45х5; 12м.</t>
  </si>
  <si>
    <t>60х30х2,0 6м.</t>
  </si>
  <si>
    <t>60х30х2,0 6м</t>
  </si>
  <si>
    <t>Цена, руб./ 6 метров</t>
  </si>
  <si>
    <t>40х25х1,5 6м</t>
  </si>
  <si>
    <t>40х25х2,0 6м</t>
  </si>
  <si>
    <t>50х50х2,0 6м</t>
  </si>
  <si>
    <t>Цена, руб./6 м</t>
  </si>
  <si>
    <t>Ржавая труба</t>
  </si>
  <si>
    <t>Прайс-лист на готовую продукцию от 01.03.2023г.</t>
  </si>
  <si>
    <t xml:space="preserve">(3473) 33-68-68              </t>
  </si>
  <si>
    <r>
      <rPr>
        <b/>
        <sz val="10"/>
        <color indexed="8"/>
        <rFont val="Times New Roman"/>
        <family val="1"/>
      </rPr>
      <t>ОБЩЕСТВО С ОГРАНИЧЕННОЙ ОТВЕТСТВЕННОСТЬЮ
«СТЕРЛИТАМАКСКИЙ МЕТАЛЛОПРОКАТНЫЙ ЗАВОД»</t>
    </r>
    <r>
      <rPr>
        <sz val="10"/>
        <color indexed="8"/>
        <rFont val="Times New Roman"/>
        <family val="1"/>
      </rPr>
      <t xml:space="preserve">
ИНH 0268058188,  КПП 026801001,
Юридический адрес:
453100, Республика Башкортостан,
г. Стерлитамак, ул. Короленко, 10А
тел.   (3473) 33-68-68, факс (3473) 33-68-68
e-mail: smpz.str@mail.ru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Башкирском отделении №8598 ПАО "Сбербанк России", БИК 048073601
р/с 40702810206000012523, к/с 30101810300000000601</t>
    </r>
  </si>
  <si>
    <t>(917) 80-80-255                   Хасанов Марсель</t>
  </si>
  <si>
    <t>(986) 700-06-14                   Каратеев Александр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</si>
</sst>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2" fontId="45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" fontId="4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vertical="center" wrapText="1"/>
    </xf>
    <xf numFmtId="183" fontId="45" fillId="0" borderId="12" xfId="0" applyNumberFormat="1" applyFont="1" applyFill="1" applyBorder="1" applyAlignment="1">
      <alignment vertical="center" wrapText="1"/>
    </xf>
    <xf numFmtId="183" fontId="45" fillId="0" borderId="12" xfId="0" applyNumberFormat="1" applyFont="1" applyBorder="1" applyAlignment="1">
      <alignment horizontal="center" vertical="center" wrapText="1"/>
    </xf>
    <xf numFmtId="2" fontId="45" fillId="0" borderId="13" xfId="0" applyNumberFormat="1" applyFont="1" applyBorder="1" applyAlignment="1">
      <alignment vertical="center" wrapText="1"/>
    </xf>
    <xf numFmtId="183" fontId="45" fillId="0" borderId="13" xfId="0" applyNumberFormat="1" applyFont="1" applyFill="1" applyBorder="1" applyAlignment="1">
      <alignment vertical="center" wrapText="1"/>
    </xf>
    <xf numFmtId="183" fontId="45" fillId="0" borderId="14" xfId="0" applyNumberFormat="1" applyFont="1" applyFill="1" applyBorder="1" applyAlignment="1">
      <alignment vertical="center" wrapText="1"/>
    </xf>
    <xf numFmtId="2" fontId="45" fillId="0" borderId="15" xfId="0" applyNumberFormat="1" applyFont="1" applyBorder="1" applyAlignment="1">
      <alignment vertical="center" wrapText="1"/>
    </xf>
    <xf numFmtId="2" fontId="45" fillId="0" borderId="16" xfId="0" applyNumberFormat="1" applyFont="1" applyBorder="1" applyAlignment="1">
      <alignment vertical="center" wrapText="1"/>
    </xf>
    <xf numFmtId="2" fontId="45" fillId="0" borderId="17" xfId="0" applyNumberFormat="1" applyFont="1" applyBorder="1" applyAlignment="1">
      <alignment vertical="center" wrapText="1"/>
    </xf>
    <xf numFmtId="2" fontId="45" fillId="33" borderId="18" xfId="0" applyNumberFormat="1" applyFont="1" applyFill="1" applyBorder="1" applyAlignment="1">
      <alignment vertical="center" wrapText="1"/>
    </xf>
    <xf numFmtId="2" fontId="45" fillId="0" borderId="19" xfId="0" applyNumberFormat="1" applyFont="1" applyBorder="1" applyAlignment="1">
      <alignment vertical="center" wrapText="1"/>
    </xf>
    <xf numFmtId="2" fontId="45" fillId="33" borderId="19" xfId="0" applyNumberFormat="1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83" fontId="45" fillId="0" borderId="11" xfId="0" applyNumberFormat="1" applyFont="1" applyFill="1" applyBorder="1" applyAlignment="1">
      <alignment vertical="center" wrapText="1"/>
    </xf>
    <xf numFmtId="183" fontId="45" fillId="33" borderId="20" xfId="0" applyNumberFormat="1" applyFont="1" applyFill="1" applyBorder="1" applyAlignment="1">
      <alignment vertical="center" wrapText="1"/>
    </xf>
    <xf numFmtId="183" fontId="45" fillId="33" borderId="21" xfId="0" applyNumberFormat="1" applyFont="1" applyFill="1" applyBorder="1" applyAlignment="1">
      <alignment vertical="center" wrapText="1"/>
    </xf>
    <xf numFmtId="183" fontId="45" fillId="0" borderId="22" xfId="0" applyNumberFormat="1" applyFont="1" applyFill="1" applyBorder="1" applyAlignment="1">
      <alignment vertical="center" wrapText="1"/>
    </xf>
    <xf numFmtId="2" fontId="46" fillId="0" borderId="11" xfId="0" applyNumberFormat="1" applyFont="1" applyFill="1" applyBorder="1" applyAlignment="1">
      <alignment vertical="center" wrapText="1"/>
    </xf>
    <xf numFmtId="183" fontId="45" fillId="0" borderId="23" xfId="0" applyNumberFormat="1" applyFont="1" applyFill="1" applyBorder="1" applyAlignment="1">
      <alignment vertical="center" wrapText="1"/>
    </xf>
    <xf numFmtId="183" fontId="45" fillId="0" borderId="24" xfId="0" applyNumberFormat="1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vertical="center" wrapText="1"/>
    </xf>
    <xf numFmtId="182" fontId="45" fillId="0" borderId="10" xfId="0" applyNumberFormat="1" applyFont="1" applyFill="1" applyBorder="1" applyAlignment="1">
      <alignment horizontal="center" vertical="center" wrapText="1"/>
    </xf>
    <xf numFmtId="182" fontId="46" fillId="0" borderId="10" xfId="0" applyNumberFormat="1" applyFont="1" applyFill="1" applyBorder="1" applyAlignment="1">
      <alignment horizontal="center" vertical="center" wrapText="1"/>
    </xf>
    <xf numFmtId="2" fontId="45" fillId="0" borderId="13" xfId="0" applyNumberFormat="1" applyFont="1" applyFill="1" applyBorder="1" applyAlignment="1">
      <alignment vertical="center" wrapText="1"/>
    </xf>
    <xf numFmtId="2" fontId="45" fillId="0" borderId="13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183" fontId="45" fillId="0" borderId="25" xfId="0" applyNumberFormat="1" applyFont="1" applyBorder="1" applyAlignment="1">
      <alignment horizontal="center" vertical="center" wrapText="1"/>
    </xf>
    <xf numFmtId="183" fontId="45" fillId="0" borderId="26" xfId="0" applyNumberFormat="1" applyFont="1" applyBorder="1" applyAlignment="1">
      <alignment horizontal="center" vertical="center" wrapText="1"/>
    </xf>
    <xf numFmtId="183" fontId="45" fillId="0" borderId="27" xfId="0" applyNumberFormat="1" applyFont="1" applyFill="1" applyBorder="1" applyAlignment="1">
      <alignment horizontal="center" vertical="center" wrapText="1"/>
    </xf>
    <xf numFmtId="183" fontId="45" fillId="0" borderId="28" xfId="0" applyNumberFormat="1" applyFont="1" applyFill="1" applyBorder="1" applyAlignment="1">
      <alignment horizontal="center" vertical="center" wrapText="1"/>
    </xf>
    <xf numFmtId="183" fontId="45" fillId="33" borderId="20" xfId="0" applyNumberFormat="1" applyFont="1" applyFill="1" applyBorder="1" applyAlignment="1">
      <alignment horizontal="center" vertical="center" wrapText="1"/>
    </xf>
    <xf numFmtId="183" fontId="45" fillId="33" borderId="29" xfId="0" applyNumberFormat="1" applyFont="1" applyFill="1" applyBorder="1" applyAlignment="1">
      <alignment horizontal="center" vertical="center" wrapText="1"/>
    </xf>
    <xf numFmtId="183" fontId="45" fillId="0" borderId="30" xfId="0" applyNumberFormat="1" applyFont="1" applyFill="1" applyBorder="1" applyAlignment="1">
      <alignment horizontal="center" vertical="center" wrapText="1"/>
    </xf>
    <xf numFmtId="183" fontId="45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183" fontId="45" fillId="0" borderId="20" xfId="0" applyNumberFormat="1" applyFont="1" applyFill="1" applyBorder="1" applyAlignment="1">
      <alignment horizontal="center" vertical="center" wrapText="1"/>
    </xf>
    <xf numFmtId="183" fontId="45" fillId="0" borderId="29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 wrapText="1"/>
    </xf>
    <xf numFmtId="2" fontId="45" fillId="0" borderId="33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33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2" fontId="46" fillId="0" borderId="34" xfId="0" applyNumberFormat="1" applyFont="1" applyBorder="1" applyAlignment="1">
      <alignment horizontal="center" vertical="center" wrapText="1"/>
    </xf>
    <xf numFmtId="2" fontId="46" fillId="0" borderId="33" xfId="0" applyNumberFormat="1" applyFont="1" applyBorder="1" applyAlignment="1">
      <alignment horizontal="center" vertical="center" wrapText="1"/>
    </xf>
    <xf numFmtId="2" fontId="45" fillId="0" borderId="34" xfId="0" applyNumberFormat="1" applyFont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2" fontId="46" fillId="0" borderId="33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4" fontId="45" fillId="0" borderId="11" xfId="0" applyNumberFormat="1" applyFont="1" applyFill="1" applyBorder="1" applyAlignment="1">
      <alignment horizontal="center" vertical="center" wrapText="1"/>
    </xf>
    <xf numFmtId="4" fontId="45" fillId="0" borderId="33" xfId="0" applyNumberFormat="1" applyFont="1" applyFill="1" applyBorder="1" applyAlignment="1">
      <alignment horizontal="center" vertical="center" wrapText="1"/>
    </xf>
    <xf numFmtId="0" fontId="31" fillId="0" borderId="10" xfId="42" applyBorder="1" applyAlignment="1" applyProtection="1">
      <alignment horizontal="left"/>
      <protection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33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/>
    </xf>
    <xf numFmtId="0" fontId="48" fillId="0" borderId="34" xfId="0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2" fontId="46" fillId="0" borderId="10" xfId="0" applyNumberFormat="1" applyFont="1" applyFill="1" applyBorder="1" applyAlignment="1">
      <alignment horizontal="center" vertical="center" wrapText="1"/>
    </xf>
    <xf numFmtId="2" fontId="46" fillId="0" borderId="34" xfId="0" applyNumberFormat="1" applyFont="1" applyFill="1" applyBorder="1" applyAlignment="1">
      <alignment horizontal="center" vertical="center" wrapText="1"/>
    </xf>
    <xf numFmtId="183" fontId="45" fillId="0" borderId="22" xfId="0" applyNumberFormat="1" applyFont="1" applyBorder="1" applyAlignment="1">
      <alignment horizontal="center" vertical="center" wrapText="1"/>
    </xf>
    <xf numFmtId="183" fontId="45" fillId="0" borderId="35" xfId="0" applyNumberFormat="1" applyFont="1" applyBorder="1" applyAlignment="1">
      <alignment horizontal="center" vertical="center" wrapText="1"/>
    </xf>
    <xf numFmtId="183" fontId="45" fillId="33" borderId="21" xfId="0" applyNumberFormat="1" applyFont="1" applyFill="1" applyBorder="1" applyAlignment="1">
      <alignment horizontal="center" vertical="center" wrapText="1"/>
    </xf>
    <xf numFmtId="183" fontId="45" fillId="33" borderId="36" xfId="0" applyNumberFormat="1" applyFont="1" applyFill="1" applyBorder="1" applyAlignment="1">
      <alignment horizontal="center" vertical="center" wrapText="1"/>
    </xf>
    <xf numFmtId="183" fontId="45" fillId="0" borderId="24" xfId="0" applyNumberFormat="1" applyFont="1" applyBorder="1" applyAlignment="1">
      <alignment horizontal="center" vertical="center" wrapText="1"/>
    </xf>
    <xf numFmtId="183" fontId="45" fillId="0" borderId="14" xfId="0" applyNumberFormat="1" applyFont="1" applyBorder="1" applyAlignment="1">
      <alignment horizontal="center" vertical="center" wrapText="1"/>
    </xf>
    <xf numFmtId="183" fontId="45" fillId="0" borderId="37" xfId="0" applyNumberFormat="1" applyFont="1" applyFill="1" applyBorder="1" applyAlignment="1">
      <alignment horizontal="center" vertical="center" wrapText="1"/>
    </xf>
    <xf numFmtId="183" fontId="45" fillId="0" borderId="3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0" fillId="0" borderId="10" xfId="0" applyBorder="1" applyAlignment="1">
      <alignment/>
    </xf>
    <xf numFmtId="183" fontId="45" fillId="0" borderId="11" xfId="0" applyNumberFormat="1" applyFont="1" applyBorder="1" applyAlignment="1">
      <alignment horizontal="center" vertical="center" wrapText="1"/>
    </xf>
    <xf numFmtId="183" fontId="45" fillId="0" borderId="33" xfId="0" applyNumberFormat="1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4" fontId="45" fillId="0" borderId="34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104775</xdr:rowOff>
    </xdr:from>
    <xdr:to>
      <xdr:col>1</xdr:col>
      <xdr:colOff>1524000</xdr:colOff>
      <xdr:row>0</xdr:row>
      <xdr:rowOff>1628775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04775"/>
          <a:ext cx="1390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mpz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5"/>
  <sheetViews>
    <sheetView tabSelected="1" view="pageBreakPreview" zoomScale="96" zoomScaleNormal="115" zoomScaleSheetLayoutView="96" workbookViewId="0" topLeftCell="A278">
      <selection activeCell="B336" sqref="B336"/>
    </sheetView>
  </sheetViews>
  <sheetFormatPr defaultColWidth="9.140625" defaultRowHeight="15"/>
  <cols>
    <col min="2" max="2" width="31.7109375" style="0" customWidth="1"/>
    <col min="3" max="3" width="11.7109375" style="0" customWidth="1"/>
    <col min="4" max="4" width="15.00390625" style="31" customWidth="1"/>
    <col min="5" max="5" width="16.00390625" style="31" customWidth="1"/>
    <col min="6" max="6" width="13.7109375" style="0" customWidth="1"/>
    <col min="7" max="7" width="14.57421875" style="31" customWidth="1"/>
    <col min="8" max="15" width="9.140625" style="0" hidden="1" customWidth="1"/>
    <col min="16" max="16" width="14.00390625" style="0" bestFit="1" customWidth="1"/>
    <col min="17" max="17" width="12.28125" style="0" bestFit="1" customWidth="1"/>
  </cols>
  <sheetData>
    <row r="1" spans="1:7" ht="131.25" customHeight="1">
      <c r="A1" t="s">
        <v>265</v>
      </c>
      <c r="B1" s="4"/>
      <c r="C1" s="146" t="s">
        <v>322</v>
      </c>
      <c r="D1" s="147"/>
      <c r="E1" s="147"/>
      <c r="F1" s="147"/>
      <c r="G1" s="148"/>
    </row>
    <row r="2" spans="2:7" ht="18" customHeight="1">
      <c r="B2" s="130" t="s">
        <v>320</v>
      </c>
      <c r="C2" s="131"/>
      <c r="D2" s="131"/>
      <c r="E2" s="131"/>
      <c r="F2" s="131"/>
      <c r="G2" s="132"/>
    </row>
    <row r="3" spans="2:7" ht="16.5" customHeight="1">
      <c r="B3" s="129" t="s">
        <v>0</v>
      </c>
      <c r="C3" s="129" t="s">
        <v>89</v>
      </c>
      <c r="D3" s="129" t="s">
        <v>1</v>
      </c>
      <c r="E3" s="129"/>
      <c r="F3" s="129"/>
      <c r="G3" s="129"/>
    </row>
    <row r="4" spans="2:17" ht="16.5" customHeight="1">
      <c r="B4" s="129"/>
      <c r="C4" s="129"/>
      <c r="D4" s="149" t="s">
        <v>2</v>
      </c>
      <c r="E4" s="149"/>
      <c r="F4" s="129" t="s">
        <v>3</v>
      </c>
      <c r="G4" s="129"/>
      <c r="P4" s="167" t="s">
        <v>319</v>
      </c>
      <c r="Q4" s="168"/>
    </row>
    <row r="5" spans="2:17" ht="31.5" customHeight="1">
      <c r="B5" s="129"/>
      <c r="C5" s="129"/>
      <c r="D5" s="69" t="s">
        <v>4</v>
      </c>
      <c r="E5" s="98" t="s">
        <v>318</v>
      </c>
      <c r="F5" s="3" t="s">
        <v>4</v>
      </c>
      <c r="G5" s="90" t="s">
        <v>314</v>
      </c>
      <c r="P5" s="107" t="s">
        <v>4</v>
      </c>
      <c r="Q5" s="109" t="s">
        <v>314</v>
      </c>
    </row>
    <row r="6" spans="2:7" ht="16.5" customHeight="1">
      <c r="B6" s="129" t="s">
        <v>6</v>
      </c>
      <c r="C6" s="129"/>
      <c r="D6" s="129"/>
      <c r="E6" s="129"/>
      <c r="F6" s="129"/>
      <c r="G6" s="129"/>
    </row>
    <row r="7" spans="2:14" ht="16.5" customHeight="1" hidden="1">
      <c r="B7" s="1" t="s">
        <v>240</v>
      </c>
      <c r="C7" s="7">
        <v>0.897</v>
      </c>
      <c r="D7" s="30">
        <f>F7+2000</f>
        <v>57000</v>
      </c>
      <c r="E7" s="29">
        <f>C7*D7/1000</f>
        <v>51.129</v>
      </c>
      <c r="F7" s="5">
        <v>55000</v>
      </c>
      <c r="G7" s="29">
        <f>C7*F7/1000</f>
        <v>49.335</v>
      </c>
      <c r="I7">
        <f aca="true" t="shared" si="0" ref="I7:I26">D7*C7/1000</f>
        <v>51.129</v>
      </c>
      <c r="J7">
        <f aca="true" t="shared" si="1" ref="J7:J26">C7*F7/1000</f>
        <v>49.335</v>
      </c>
      <c r="M7">
        <f aca="true" t="shared" si="2" ref="M7:M26">D7/1.18/1000</f>
        <v>48.30508474576272</v>
      </c>
      <c r="N7">
        <f aca="true" t="shared" si="3" ref="N7:N26">F7/1.18/1000</f>
        <v>46.610169491525426</v>
      </c>
    </row>
    <row r="8" spans="2:14" ht="16.5" customHeight="1" hidden="1">
      <c r="B8" s="1" t="s">
        <v>210</v>
      </c>
      <c r="C8" s="41">
        <v>1</v>
      </c>
      <c r="D8" s="30">
        <f>F8+2000</f>
        <v>57000</v>
      </c>
      <c r="E8" s="29">
        <f>C8*D8/1000</f>
        <v>57</v>
      </c>
      <c r="F8" s="5">
        <v>55000</v>
      </c>
      <c r="G8" s="29">
        <f>C8*F8/1000</f>
        <v>55</v>
      </c>
      <c r="I8">
        <f>D8*C8/1000</f>
        <v>57</v>
      </c>
      <c r="J8">
        <f>C8*F8/1000</f>
        <v>55</v>
      </c>
      <c r="M8">
        <f>D8/1.18/1000</f>
        <v>48.30508474576272</v>
      </c>
      <c r="N8">
        <f>F8/1.18/1000</f>
        <v>46.610169491525426</v>
      </c>
    </row>
    <row r="9" spans="2:14" ht="16.5" customHeight="1" hidden="1">
      <c r="B9" s="1" t="s">
        <v>7</v>
      </c>
      <c r="C9" s="34">
        <v>1.07</v>
      </c>
      <c r="D9" s="30">
        <f>F9+2000</f>
        <v>57000</v>
      </c>
      <c r="E9" s="29">
        <f>C9*D9/1000</f>
        <v>60.99</v>
      </c>
      <c r="F9" s="5">
        <v>55000</v>
      </c>
      <c r="G9" s="29">
        <f>C9*F9/1000</f>
        <v>58.85</v>
      </c>
      <c r="I9">
        <f t="shared" si="0"/>
        <v>60.99</v>
      </c>
      <c r="J9">
        <f t="shared" si="1"/>
        <v>58.85</v>
      </c>
      <c r="M9">
        <f t="shared" si="2"/>
        <v>48.30508474576272</v>
      </c>
      <c r="N9">
        <f t="shared" si="3"/>
        <v>46.610169491525426</v>
      </c>
    </row>
    <row r="10" spans="2:14" s="31" customFormat="1" ht="16.5" customHeight="1" hidden="1">
      <c r="B10" s="28" t="s">
        <v>290</v>
      </c>
      <c r="C10" s="29">
        <v>1.231</v>
      </c>
      <c r="D10" s="30">
        <f>F10+2000</f>
        <v>57000</v>
      </c>
      <c r="E10" s="29">
        <f>C10*D10/1000</f>
        <v>70.167</v>
      </c>
      <c r="F10" s="5">
        <v>55000</v>
      </c>
      <c r="G10" s="29">
        <f>C10*F10/1000</f>
        <v>67.705</v>
      </c>
      <c r="I10" s="31">
        <f>D10*C10/1000</f>
        <v>70.167</v>
      </c>
      <c r="J10" s="31">
        <f>C10*F10/1000</f>
        <v>67.705</v>
      </c>
      <c r="M10" s="31">
        <f>D10/1.18/1000</f>
        <v>48.30508474576272</v>
      </c>
      <c r="N10" s="31">
        <f>F10/1.18/1000</f>
        <v>46.610169491525426</v>
      </c>
    </row>
    <row r="11" spans="2:17" s="31" customFormat="1" ht="16.5" customHeight="1">
      <c r="B11" s="28" t="s">
        <v>8</v>
      </c>
      <c r="C11" s="29">
        <v>1.32</v>
      </c>
      <c r="D11" s="30">
        <f>F11+5000</f>
        <v>75000</v>
      </c>
      <c r="E11" s="29">
        <f>C11*D11/1000*6</f>
        <v>594</v>
      </c>
      <c r="F11" s="30">
        <v>70000</v>
      </c>
      <c r="G11" s="29">
        <f>C11*F11/1000*6</f>
        <v>554.4000000000001</v>
      </c>
      <c r="I11" s="31">
        <f t="shared" si="0"/>
        <v>99</v>
      </c>
      <c r="J11" s="31">
        <f t="shared" si="1"/>
        <v>92.4</v>
      </c>
      <c r="M11" s="31">
        <f t="shared" si="2"/>
        <v>63.55932203389831</v>
      </c>
      <c r="N11" s="31">
        <f t="shared" si="3"/>
        <v>59.32203389830509</v>
      </c>
      <c r="P11" s="110"/>
      <c r="Q11" s="110">
        <f>P11*C11*6/1000</f>
        <v>0</v>
      </c>
    </row>
    <row r="12" spans="2:18" ht="16.5" customHeight="1">
      <c r="B12" s="28" t="s">
        <v>9</v>
      </c>
      <c r="C12" s="29">
        <v>1.7</v>
      </c>
      <c r="D12" s="30">
        <f aca="true" t="shared" si="4" ref="D12:D20">F12+5000</f>
        <v>75000</v>
      </c>
      <c r="E12" s="29">
        <f aca="true" t="shared" si="5" ref="E12:E20">C12*D12/1000*6</f>
        <v>765</v>
      </c>
      <c r="F12" s="30">
        <v>70000</v>
      </c>
      <c r="G12" s="29">
        <f aca="true" t="shared" si="6" ref="G12:G20">C12*F12/1000*6</f>
        <v>714</v>
      </c>
      <c r="I12">
        <f t="shared" si="0"/>
        <v>127.5</v>
      </c>
      <c r="J12">
        <f t="shared" si="1"/>
        <v>119</v>
      </c>
      <c r="M12">
        <f t="shared" si="2"/>
        <v>63.55932203389831</v>
      </c>
      <c r="N12">
        <f t="shared" si="3"/>
        <v>59.32203389830509</v>
      </c>
      <c r="P12" s="110"/>
      <c r="Q12" s="110">
        <f aca="true" t="shared" si="7" ref="Q12:Q51">P12*C12*6/1000</f>
        <v>0</v>
      </c>
      <c r="R12" s="31"/>
    </row>
    <row r="13" spans="2:18" ht="16.5" customHeight="1">
      <c r="B13" s="100" t="s">
        <v>10</v>
      </c>
      <c r="C13" s="102">
        <v>1.431</v>
      </c>
      <c r="D13" s="30">
        <f t="shared" si="4"/>
        <v>75000</v>
      </c>
      <c r="E13" s="29">
        <f t="shared" si="5"/>
        <v>643.95</v>
      </c>
      <c r="F13" s="30">
        <v>70000</v>
      </c>
      <c r="G13" s="29">
        <f t="shared" si="6"/>
        <v>601.02</v>
      </c>
      <c r="I13">
        <f t="shared" si="0"/>
        <v>107.325</v>
      </c>
      <c r="J13">
        <f t="shared" si="1"/>
        <v>100.17</v>
      </c>
      <c r="M13">
        <f t="shared" si="2"/>
        <v>63.55932203389831</v>
      </c>
      <c r="N13">
        <f t="shared" si="3"/>
        <v>59.32203389830509</v>
      </c>
      <c r="P13" s="110"/>
      <c r="Q13" s="110">
        <f t="shared" si="7"/>
        <v>0</v>
      </c>
      <c r="R13" s="31"/>
    </row>
    <row r="14" spans="2:18" ht="16.5" customHeight="1">
      <c r="B14" s="100" t="s">
        <v>11</v>
      </c>
      <c r="C14" s="99">
        <v>1.86</v>
      </c>
      <c r="D14" s="30">
        <f t="shared" si="4"/>
        <v>75000</v>
      </c>
      <c r="E14" s="29">
        <f t="shared" si="5"/>
        <v>837</v>
      </c>
      <c r="F14" s="30">
        <v>70000</v>
      </c>
      <c r="G14" s="29">
        <f t="shared" si="6"/>
        <v>781.1999999999999</v>
      </c>
      <c r="I14">
        <f t="shared" si="0"/>
        <v>139.5</v>
      </c>
      <c r="J14">
        <f t="shared" si="1"/>
        <v>130.2</v>
      </c>
      <c r="M14">
        <f t="shared" si="2"/>
        <v>63.55932203389831</v>
      </c>
      <c r="N14">
        <f t="shared" si="3"/>
        <v>59.32203389830509</v>
      </c>
      <c r="P14" s="110"/>
      <c r="Q14" s="110">
        <f t="shared" si="7"/>
        <v>0</v>
      </c>
      <c r="R14" s="31"/>
    </row>
    <row r="15" spans="2:18" ht="16.5" customHeight="1" hidden="1">
      <c r="B15" s="28" t="s">
        <v>277</v>
      </c>
      <c r="C15" s="29">
        <v>1.37</v>
      </c>
      <c r="D15" s="30">
        <f t="shared" si="4"/>
        <v>75000</v>
      </c>
      <c r="E15" s="29">
        <f t="shared" si="5"/>
        <v>616.5000000000001</v>
      </c>
      <c r="F15" s="30">
        <v>70000</v>
      </c>
      <c r="G15" s="29">
        <f t="shared" si="6"/>
        <v>575.4000000000001</v>
      </c>
      <c r="I15">
        <f>D15*C15/1000</f>
        <v>102.75000000000001</v>
      </c>
      <c r="J15">
        <f>C15*F15/1000</f>
        <v>95.90000000000002</v>
      </c>
      <c r="M15">
        <f>D15/1.18/1000</f>
        <v>63.55932203389831</v>
      </c>
      <c r="N15">
        <f>F15/1.18/1000</f>
        <v>59.32203389830509</v>
      </c>
      <c r="P15" s="110"/>
      <c r="Q15" s="110">
        <f t="shared" si="7"/>
        <v>0</v>
      </c>
      <c r="R15" s="31"/>
    </row>
    <row r="16" spans="2:18" ht="16.5" customHeight="1">
      <c r="B16" s="28" t="s">
        <v>12</v>
      </c>
      <c r="C16" s="29">
        <v>1.67</v>
      </c>
      <c r="D16" s="30">
        <f t="shared" si="4"/>
        <v>75000</v>
      </c>
      <c r="E16" s="29">
        <f t="shared" si="5"/>
        <v>751.5</v>
      </c>
      <c r="F16" s="30">
        <v>70000</v>
      </c>
      <c r="G16" s="29">
        <f t="shared" si="6"/>
        <v>701.4000000000001</v>
      </c>
      <c r="I16">
        <f t="shared" si="0"/>
        <v>125.25</v>
      </c>
      <c r="J16">
        <f t="shared" si="1"/>
        <v>116.9</v>
      </c>
      <c r="M16">
        <f t="shared" si="2"/>
        <v>63.55932203389831</v>
      </c>
      <c r="N16">
        <f t="shared" si="3"/>
        <v>59.32203389830509</v>
      </c>
      <c r="P16" s="110"/>
      <c r="Q16" s="110">
        <f t="shared" si="7"/>
        <v>0</v>
      </c>
      <c r="R16" s="31"/>
    </row>
    <row r="17" spans="2:18" ht="16.5" customHeight="1">
      <c r="B17" s="28" t="s">
        <v>13</v>
      </c>
      <c r="C17" s="29">
        <v>2.17</v>
      </c>
      <c r="D17" s="30">
        <f t="shared" si="4"/>
        <v>75000</v>
      </c>
      <c r="E17" s="29">
        <f t="shared" si="5"/>
        <v>976.5</v>
      </c>
      <c r="F17" s="30">
        <v>70000</v>
      </c>
      <c r="G17" s="29">
        <f t="shared" si="6"/>
        <v>911.4000000000001</v>
      </c>
      <c r="I17">
        <f t="shared" si="0"/>
        <v>162.75</v>
      </c>
      <c r="J17">
        <f t="shared" si="1"/>
        <v>151.9</v>
      </c>
      <c r="M17">
        <f t="shared" si="2"/>
        <v>63.55932203389831</v>
      </c>
      <c r="N17">
        <f t="shared" si="3"/>
        <v>59.32203389830509</v>
      </c>
      <c r="P17" s="111">
        <v>46000</v>
      </c>
      <c r="Q17" s="110">
        <f t="shared" si="7"/>
        <v>598.92</v>
      </c>
      <c r="R17" s="31"/>
    </row>
    <row r="18" spans="2:18" ht="16.5" customHeight="1">
      <c r="B18" s="100" t="s">
        <v>312</v>
      </c>
      <c r="C18" s="99">
        <v>2.65</v>
      </c>
      <c r="D18" s="30">
        <f t="shared" si="4"/>
        <v>75000</v>
      </c>
      <c r="E18" s="29">
        <f t="shared" si="5"/>
        <v>1192.5</v>
      </c>
      <c r="F18" s="30">
        <v>70000</v>
      </c>
      <c r="G18" s="29">
        <f t="shared" si="6"/>
        <v>1113</v>
      </c>
      <c r="I18">
        <f t="shared" si="0"/>
        <v>198.75</v>
      </c>
      <c r="J18">
        <f t="shared" si="1"/>
        <v>185.5</v>
      </c>
      <c r="M18">
        <f t="shared" si="2"/>
        <v>63.55932203389831</v>
      </c>
      <c r="N18">
        <f t="shared" si="3"/>
        <v>59.32203389830509</v>
      </c>
      <c r="P18" s="110"/>
      <c r="Q18" s="110"/>
      <c r="R18" s="31"/>
    </row>
    <row r="19" spans="2:18" ht="16.5" customHeight="1">
      <c r="B19" s="28" t="s">
        <v>231</v>
      </c>
      <c r="C19" s="29">
        <v>2.25</v>
      </c>
      <c r="D19" s="30">
        <f t="shared" si="4"/>
        <v>75000</v>
      </c>
      <c r="E19" s="29">
        <f t="shared" si="5"/>
        <v>1012.5</v>
      </c>
      <c r="F19" s="30">
        <v>70000</v>
      </c>
      <c r="G19" s="29">
        <f t="shared" si="6"/>
        <v>945</v>
      </c>
      <c r="I19">
        <f t="shared" si="0"/>
        <v>168.75</v>
      </c>
      <c r="J19">
        <f t="shared" si="1"/>
        <v>157.5</v>
      </c>
      <c r="M19">
        <f t="shared" si="2"/>
        <v>63.55932203389831</v>
      </c>
      <c r="N19">
        <f t="shared" si="3"/>
        <v>59.32203389830509</v>
      </c>
      <c r="P19" s="110"/>
      <c r="Q19" s="110"/>
      <c r="R19" s="31"/>
    </row>
    <row r="20" spans="2:17" ht="16.5" customHeight="1">
      <c r="B20" s="28" t="s">
        <v>14</v>
      </c>
      <c r="C20" s="29">
        <v>2.96</v>
      </c>
      <c r="D20" s="30">
        <f t="shared" si="4"/>
        <v>75000</v>
      </c>
      <c r="E20" s="29">
        <f t="shared" si="5"/>
        <v>1332</v>
      </c>
      <c r="F20" s="30">
        <v>70000</v>
      </c>
      <c r="G20" s="29">
        <f t="shared" si="6"/>
        <v>1243.1999999999998</v>
      </c>
      <c r="I20">
        <f t="shared" si="0"/>
        <v>222</v>
      </c>
      <c r="J20">
        <f t="shared" si="1"/>
        <v>207.2</v>
      </c>
      <c r="M20">
        <f t="shared" si="2"/>
        <v>63.55932203389831</v>
      </c>
      <c r="N20">
        <f t="shared" si="3"/>
        <v>59.32203389830509</v>
      </c>
      <c r="P20" s="110"/>
      <c r="Q20" s="110"/>
    </row>
    <row r="21" spans="2:17" ht="16.5" customHeight="1" hidden="1">
      <c r="B21" s="28" t="s">
        <v>276</v>
      </c>
      <c r="C21" s="29">
        <v>4.3</v>
      </c>
      <c r="D21" s="30">
        <f aca="true" t="shared" si="8" ref="D21:D26">F21+2000</f>
        <v>56000</v>
      </c>
      <c r="E21" s="29">
        <f aca="true" t="shared" si="9" ref="E21:E26">C21*D21/1000</f>
        <v>240.8</v>
      </c>
      <c r="F21" s="30">
        <v>54000</v>
      </c>
      <c r="G21" s="29">
        <f aca="true" t="shared" si="10" ref="G21:G26">C21*F21/1000</f>
        <v>232.2</v>
      </c>
      <c r="I21">
        <f>D21*C21/1000</f>
        <v>240.8</v>
      </c>
      <c r="J21">
        <f>C21*F21/1000</f>
        <v>232.2</v>
      </c>
      <c r="M21">
        <f>D21/1.18/1000</f>
        <v>47.45762711864407</v>
      </c>
      <c r="N21">
        <f>F21/1.18/1000</f>
        <v>45.76271186440678</v>
      </c>
      <c r="P21" s="108"/>
      <c r="Q21" s="110">
        <f t="shared" si="7"/>
        <v>0</v>
      </c>
    </row>
    <row r="22" spans="2:17" ht="16.5" customHeight="1" hidden="1">
      <c r="B22" s="28" t="s">
        <v>192</v>
      </c>
      <c r="C22" s="29">
        <v>3.67</v>
      </c>
      <c r="D22" s="30">
        <f t="shared" si="8"/>
        <v>56000</v>
      </c>
      <c r="E22" s="29">
        <f t="shared" si="9"/>
        <v>205.52</v>
      </c>
      <c r="F22" s="30">
        <v>54000</v>
      </c>
      <c r="G22" s="29">
        <f t="shared" si="10"/>
        <v>198.18</v>
      </c>
      <c r="I22">
        <f t="shared" si="0"/>
        <v>205.52</v>
      </c>
      <c r="J22">
        <f t="shared" si="1"/>
        <v>198.18</v>
      </c>
      <c r="M22">
        <f t="shared" si="2"/>
        <v>47.45762711864407</v>
      </c>
      <c r="N22">
        <f t="shared" si="3"/>
        <v>45.76271186440678</v>
      </c>
      <c r="P22" s="108"/>
      <c r="Q22" s="110">
        <f t="shared" si="7"/>
        <v>0</v>
      </c>
    </row>
    <row r="23" spans="2:17" ht="16.5" customHeight="1" hidden="1">
      <c r="B23" s="28" t="s">
        <v>15</v>
      </c>
      <c r="C23" s="29">
        <v>5.25</v>
      </c>
      <c r="D23" s="30">
        <f t="shared" si="8"/>
        <v>56000</v>
      </c>
      <c r="E23" s="29">
        <f t="shared" si="9"/>
        <v>294</v>
      </c>
      <c r="F23" s="30">
        <v>54000</v>
      </c>
      <c r="G23" s="29">
        <f t="shared" si="10"/>
        <v>283.5</v>
      </c>
      <c r="I23">
        <f t="shared" si="0"/>
        <v>294</v>
      </c>
      <c r="J23">
        <f t="shared" si="1"/>
        <v>283.5</v>
      </c>
      <c r="M23">
        <f t="shared" si="2"/>
        <v>47.45762711864407</v>
      </c>
      <c r="N23">
        <f t="shared" si="3"/>
        <v>45.76271186440678</v>
      </c>
      <c r="P23" s="108"/>
      <c r="Q23" s="110">
        <f t="shared" si="7"/>
        <v>0</v>
      </c>
    </row>
    <row r="24" spans="2:17" ht="16.5" customHeight="1" hidden="1">
      <c r="B24" s="28" t="s">
        <v>181</v>
      </c>
      <c r="C24" s="29">
        <v>6.67</v>
      </c>
      <c r="D24" s="30">
        <f t="shared" si="8"/>
        <v>56000</v>
      </c>
      <c r="E24" s="29">
        <f t="shared" si="9"/>
        <v>373.52</v>
      </c>
      <c r="F24" s="30">
        <v>54000</v>
      </c>
      <c r="G24" s="29">
        <f t="shared" si="10"/>
        <v>360.18</v>
      </c>
      <c r="I24">
        <f t="shared" si="0"/>
        <v>373.52</v>
      </c>
      <c r="J24">
        <f t="shared" si="1"/>
        <v>360.18</v>
      </c>
      <c r="M24">
        <f t="shared" si="2"/>
        <v>47.45762711864407</v>
      </c>
      <c r="N24">
        <f t="shared" si="3"/>
        <v>45.76271186440678</v>
      </c>
      <c r="P24" s="108"/>
      <c r="Q24" s="110">
        <f t="shared" si="7"/>
        <v>0</v>
      </c>
    </row>
    <row r="25" spans="2:17" ht="16.5" customHeight="1" hidden="1">
      <c r="B25" s="28" t="s">
        <v>169</v>
      </c>
      <c r="C25" s="29">
        <v>8.75</v>
      </c>
      <c r="D25" s="30">
        <f t="shared" si="8"/>
        <v>56000</v>
      </c>
      <c r="E25" s="29">
        <f t="shared" si="9"/>
        <v>490</v>
      </c>
      <c r="F25" s="30">
        <v>54000</v>
      </c>
      <c r="G25" s="29">
        <f t="shared" si="10"/>
        <v>472.5</v>
      </c>
      <c r="I25">
        <f t="shared" si="0"/>
        <v>490</v>
      </c>
      <c r="J25">
        <f t="shared" si="1"/>
        <v>472.5</v>
      </c>
      <c r="M25">
        <f t="shared" si="2"/>
        <v>47.45762711864407</v>
      </c>
      <c r="N25">
        <f t="shared" si="3"/>
        <v>45.76271186440678</v>
      </c>
      <c r="P25" s="108"/>
      <c r="Q25" s="110">
        <f t="shared" si="7"/>
        <v>0</v>
      </c>
    </row>
    <row r="26" spans="2:17" ht="16.5" customHeight="1" hidden="1">
      <c r="B26" s="28" t="s">
        <v>184</v>
      </c>
      <c r="C26" s="29">
        <v>11.875</v>
      </c>
      <c r="D26" s="30">
        <f t="shared" si="8"/>
        <v>56000</v>
      </c>
      <c r="E26" s="29">
        <f t="shared" si="9"/>
        <v>665</v>
      </c>
      <c r="F26" s="30">
        <v>54000</v>
      </c>
      <c r="G26" s="29">
        <f t="shared" si="10"/>
        <v>641.25</v>
      </c>
      <c r="I26">
        <f t="shared" si="0"/>
        <v>665</v>
      </c>
      <c r="J26">
        <f t="shared" si="1"/>
        <v>641.25</v>
      </c>
      <c r="M26">
        <f t="shared" si="2"/>
        <v>47.45762711864407</v>
      </c>
      <c r="N26">
        <f t="shared" si="3"/>
        <v>45.76271186440678</v>
      </c>
      <c r="P26" s="108"/>
      <c r="Q26" s="110">
        <f t="shared" si="7"/>
        <v>0</v>
      </c>
    </row>
    <row r="27" spans="2:17" ht="16.5" customHeight="1">
      <c r="B27" s="134" t="s">
        <v>16</v>
      </c>
      <c r="C27" s="150"/>
      <c r="D27" s="150"/>
      <c r="E27" s="150"/>
      <c r="F27" s="150"/>
      <c r="G27" s="135"/>
      <c r="P27" s="108"/>
      <c r="Q27" s="110"/>
    </row>
    <row r="28" spans="2:17" ht="16.5" customHeight="1" hidden="1">
      <c r="B28" s="28" t="s">
        <v>17</v>
      </c>
      <c r="C28" s="29">
        <v>0.27</v>
      </c>
      <c r="D28" s="30">
        <f>F28+2000</f>
        <v>82000</v>
      </c>
      <c r="E28" s="29">
        <f>C28*D28/1000</f>
        <v>22.14</v>
      </c>
      <c r="F28" s="30">
        <v>80000</v>
      </c>
      <c r="G28" s="29">
        <f>C28*F28/1000</f>
        <v>21.6</v>
      </c>
      <c r="I28">
        <f aca="true" t="shared" si="11" ref="I28:I67">D28*C28/1000</f>
        <v>22.14</v>
      </c>
      <c r="J28">
        <f aca="true" t="shared" si="12" ref="J28:J67">C28*F28/1000</f>
        <v>21.6</v>
      </c>
      <c r="M28">
        <f aca="true" t="shared" si="13" ref="M28:M67">D28/1.18/1000</f>
        <v>69.49152542372882</v>
      </c>
      <c r="N28">
        <f aca="true" t="shared" si="14" ref="N28:N67">F28/1.18/1000</f>
        <v>67.79661016949153</v>
      </c>
      <c r="P28" s="108"/>
      <c r="Q28" s="110">
        <f t="shared" si="7"/>
        <v>0</v>
      </c>
    </row>
    <row r="29" spans="2:17" ht="16.5" customHeight="1" hidden="1">
      <c r="B29" s="28" t="s">
        <v>232</v>
      </c>
      <c r="C29" s="101">
        <v>0.426</v>
      </c>
      <c r="D29" s="30">
        <f>F29+2000</f>
        <v>61000</v>
      </c>
      <c r="E29" s="29">
        <f>C29*D29/1000</f>
        <v>25.986</v>
      </c>
      <c r="F29" s="30">
        <v>59000</v>
      </c>
      <c r="G29" s="29">
        <f>C29*F29/1000</f>
        <v>25.134</v>
      </c>
      <c r="I29">
        <f>D29*C29/1000</f>
        <v>25.986</v>
      </c>
      <c r="J29">
        <f>C29*F29/1000</f>
        <v>25.134</v>
      </c>
      <c r="M29">
        <f>D29/1.18/1000</f>
        <v>51.69491525423729</v>
      </c>
      <c r="N29">
        <f>F29/1.18/1000</f>
        <v>50</v>
      </c>
      <c r="P29" s="108"/>
      <c r="Q29" s="110">
        <f t="shared" si="7"/>
        <v>0</v>
      </c>
    </row>
    <row r="30" spans="2:17" ht="16.5" customHeight="1" hidden="1">
      <c r="B30" s="28" t="s">
        <v>126</v>
      </c>
      <c r="C30" s="29">
        <v>0.48</v>
      </c>
      <c r="D30" s="30">
        <f>F30+2000</f>
        <v>61000</v>
      </c>
      <c r="E30" s="29">
        <f>C30*D30/1000</f>
        <v>29.28</v>
      </c>
      <c r="F30" s="30">
        <v>59000</v>
      </c>
      <c r="G30" s="29">
        <f>C30*F30/1000</f>
        <v>28.32</v>
      </c>
      <c r="I30">
        <f t="shared" si="11"/>
        <v>29.28</v>
      </c>
      <c r="J30">
        <f t="shared" si="12"/>
        <v>28.32</v>
      </c>
      <c r="M30">
        <f t="shared" si="13"/>
        <v>51.69491525423729</v>
      </c>
      <c r="N30">
        <f t="shared" si="14"/>
        <v>50</v>
      </c>
      <c r="P30" s="108"/>
      <c r="Q30" s="110">
        <f t="shared" si="7"/>
        <v>0</v>
      </c>
    </row>
    <row r="31" spans="2:17" ht="16.5" customHeight="1" hidden="1">
      <c r="B31" s="28" t="s">
        <v>18</v>
      </c>
      <c r="C31" s="101">
        <v>0.501</v>
      </c>
      <c r="D31" s="30">
        <f>F31+2000</f>
        <v>61000</v>
      </c>
      <c r="E31" s="29">
        <f>C31*D31/1000</f>
        <v>30.561</v>
      </c>
      <c r="F31" s="30">
        <v>59000</v>
      </c>
      <c r="G31" s="29">
        <f>C31*F31/1000</f>
        <v>29.559</v>
      </c>
      <c r="I31">
        <f t="shared" si="11"/>
        <v>30.561</v>
      </c>
      <c r="J31">
        <f t="shared" si="12"/>
        <v>29.559</v>
      </c>
      <c r="M31">
        <f t="shared" si="13"/>
        <v>51.69491525423729</v>
      </c>
      <c r="N31">
        <f t="shared" si="14"/>
        <v>50</v>
      </c>
      <c r="P31" s="108"/>
      <c r="Q31" s="110">
        <f t="shared" si="7"/>
        <v>0</v>
      </c>
    </row>
    <row r="32" spans="2:17" ht="16.5" customHeight="1">
      <c r="B32" s="28" t="s">
        <v>19</v>
      </c>
      <c r="C32" s="101">
        <v>0.605</v>
      </c>
      <c r="D32" s="30">
        <f>F32+5000</f>
        <v>75000</v>
      </c>
      <c r="E32" s="29">
        <f>C32*D32/1000*6</f>
        <v>272.25</v>
      </c>
      <c r="F32" s="30">
        <v>70000</v>
      </c>
      <c r="G32" s="29">
        <f aca="true" t="shared" si="15" ref="G32:G52">C32*F32/1000*6</f>
        <v>254.10000000000002</v>
      </c>
      <c r="I32">
        <f t="shared" si="11"/>
        <v>45.375</v>
      </c>
      <c r="J32">
        <f t="shared" si="12"/>
        <v>42.35</v>
      </c>
      <c r="M32">
        <f t="shared" si="13"/>
        <v>63.55932203389831</v>
      </c>
      <c r="N32">
        <f t="shared" si="14"/>
        <v>59.32203389830509</v>
      </c>
      <c r="P32" s="110"/>
      <c r="Q32" s="110"/>
    </row>
    <row r="33" spans="2:17" ht="16.5" customHeight="1" hidden="1">
      <c r="B33" s="28" t="s">
        <v>208</v>
      </c>
      <c r="C33" s="101">
        <v>0.583</v>
      </c>
      <c r="D33" s="30">
        <f aca="true" t="shared" si="16" ref="D33:D52">F33+5000</f>
        <v>75000</v>
      </c>
      <c r="E33" s="29">
        <f aca="true" t="shared" si="17" ref="E33:E51">C33*D33/1000*6</f>
        <v>262.35</v>
      </c>
      <c r="F33" s="30">
        <v>70000</v>
      </c>
      <c r="G33" s="29">
        <f t="shared" si="15"/>
        <v>244.86</v>
      </c>
      <c r="I33">
        <f t="shared" si="11"/>
        <v>43.725</v>
      </c>
      <c r="J33">
        <f t="shared" si="12"/>
        <v>40.81</v>
      </c>
      <c r="M33">
        <f t="shared" si="13"/>
        <v>63.55932203389831</v>
      </c>
      <c r="N33">
        <f t="shared" si="14"/>
        <v>59.32203389830509</v>
      </c>
      <c r="P33" s="108"/>
      <c r="Q33" s="110">
        <f t="shared" si="7"/>
        <v>0</v>
      </c>
    </row>
    <row r="34" spans="2:17" ht="16.5" customHeight="1" hidden="1">
      <c r="B34" s="28" t="s">
        <v>125</v>
      </c>
      <c r="C34" s="29">
        <v>0.65</v>
      </c>
      <c r="D34" s="30">
        <f t="shared" si="16"/>
        <v>75000</v>
      </c>
      <c r="E34" s="29">
        <f t="shared" si="17"/>
        <v>292.5</v>
      </c>
      <c r="F34" s="30">
        <v>70000</v>
      </c>
      <c r="G34" s="29">
        <f t="shared" si="15"/>
        <v>273</v>
      </c>
      <c r="I34">
        <f t="shared" si="11"/>
        <v>48.75</v>
      </c>
      <c r="J34">
        <f t="shared" si="12"/>
        <v>45.5</v>
      </c>
      <c r="M34">
        <f t="shared" si="13"/>
        <v>63.55932203389831</v>
      </c>
      <c r="N34">
        <f t="shared" si="14"/>
        <v>59.32203389830509</v>
      </c>
      <c r="P34" s="108"/>
      <c r="Q34" s="110">
        <f t="shared" si="7"/>
        <v>0</v>
      </c>
    </row>
    <row r="35" spans="2:17" ht="16.5" customHeight="1" hidden="1">
      <c r="B35" s="28" t="s">
        <v>20</v>
      </c>
      <c r="C35" s="101">
        <v>0.689</v>
      </c>
      <c r="D35" s="30">
        <f t="shared" si="16"/>
        <v>75000</v>
      </c>
      <c r="E35" s="29">
        <f t="shared" si="17"/>
        <v>310.04999999999995</v>
      </c>
      <c r="F35" s="30">
        <v>70000</v>
      </c>
      <c r="G35" s="29">
        <f t="shared" si="15"/>
        <v>289.37999999999994</v>
      </c>
      <c r="I35">
        <f t="shared" si="11"/>
        <v>51.67499999999999</v>
      </c>
      <c r="J35">
        <f t="shared" si="12"/>
        <v>48.22999999999999</v>
      </c>
      <c r="M35">
        <f t="shared" si="13"/>
        <v>63.55932203389831</v>
      </c>
      <c r="N35">
        <f t="shared" si="14"/>
        <v>59.32203389830509</v>
      </c>
      <c r="P35" s="108"/>
      <c r="Q35" s="110">
        <f t="shared" si="7"/>
        <v>0</v>
      </c>
    </row>
    <row r="36" spans="2:17" ht="16.5" customHeight="1">
      <c r="B36" s="100" t="s">
        <v>20</v>
      </c>
      <c r="C36" s="102">
        <v>0.689</v>
      </c>
      <c r="D36" s="30">
        <f>F36+5000</f>
        <v>75000</v>
      </c>
      <c r="E36" s="29">
        <f>C36*D36/1000*6</f>
        <v>310.04999999999995</v>
      </c>
      <c r="F36" s="30">
        <v>70000</v>
      </c>
      <c r="G36" s="29">
        <f>C36*F36/1000*6</f>
        <v>289.37999999999994</v>
      </c>
      <c r="I36">
        <f>D36*C36/1000</f>
        <v>51.67499999999999</v>
      </c>
      <c r="J36">
        <f>C36*F36/1000</f>
        <v>48.22999999999999</v>
      </c>
      <c r="M36">
        <f>D36/1.18/1000</f>
        <v>63.55932203389831</v>
      </c>
      <c r="N36">
        <f>F36/1.18/1000</f>
        <v>59.32203389830509</v>
      </c>
      <c r="P36" s="110">
        <v>61000</v>
      </c>
      <c r="Q36" s="110">
        <f>P36*C36*6/1000</f>
        <v>252.174</v>
      </c>
    </row>
    <row r="37" spans="2:17" ht="16.5" customHeight="1">
      <c r="B37" s="100" t="s">
        <v>21</v>
      </c>
      <c r="C37" s="102">
        <v>0.841</v>
      </c>
      <c r="D37" s="30">
        <f t="shared" si="16"/>
        <v>75000</v>
      </c>
      <c r="E37" s="29">
        <f t="shared" si="17"/>
        <v>378.45000000000005</v>
      </c>
      <c r="F37" s="30">
        <v>70000</v>
      </c>
      <c r="G37" s="29">
        <f t="shared" si="15"/>
        <v>353.21999999999997</v>
      </c>
      <c r="I37">
        <f t="shared" si="11"/>
        <v>63.075</v>
      </c>
      <c r="J37">
        <f t="shared" si="12"/>
        <v>58.87</v>
      </c>
      <c r="M37">
        <f t="shared" si="13"/>
        <v>63.55932203389831</v>
      </c>
      <c r="N37">
        <f t="shared" si="14"/>
        <v>59.32203389830509</v>
      </c>
      <c r="P37" s="110"/>
      <c r="Q37" s="110"/>
    </row>
    <row r="38" spans="2:17" ht="16.5" customHeight="1">
      <c r="B38" s="100" t="s">
        <v>22</v>
      </c>
      <c r="C38" s="102">
        <v>1.075</v>
      </c>
      <c r="D38" s="30">
        <f t="shared" si="16"/>
        <v>75000</v>
      </c>
      <c r="E38" s="29">
        <f t="shared" si="17"/>
        <v>483.75</v>
      </c>
      <c r="F38" s="30">
        <v>70000</v>
      </c>
      <c r="G38" s="29">
        <f t="shared" si="15"/>
        <v>451.5</v>
      </c>
      <c r="I38">
        <f t="shared" si="11"/>
        <v>80.625</v>
      </c>
      <c r="J38">
        <f t="shared" si="12"/>
        <v>75.25</v>
      </c>
      <c r="M38">
        <f t="shared" si="13"/>
        <v>63.55932203389831</v>
      </c>
      <c r="N38">
        <f t="shared" si="14"/>
        <v>59.32203389830509</v>
      </c>
      <c r="P38" s="110"/>
      <c r="Q38" s="110"/>
    </row>
    <row r="39" spans="2:17" ht="16.5" customHeight="1" hidden="1">
      <c r="B39" s="28" t="s">
        <v>266</v>
      </c>
      <c r="C39" s="29">
        <v>0.74</v>
      </c>
      <c r="D39" s="30">
        <f t="shared" si="16"/>
        <v>75000</v>
      </c>
      <c r="E39" s="29">
        <f t="shared" si="17"/>
        <v>333</v>
      </c>
      <c r="F39" s="30">
        <v>70000</v>
      </c>
      <c r="G39" s="29">
        <f t="shared" si="15"/>
        <v>310.79999999999995</v>
      </c>
      <c r="I39">
        <f t="shared" si="11"/>
        <v>55.5</v>
      </c>
      <c r="J39">
        <f t="shared" si="12"/>
        <v>51.8</v>
      </c>
      <c r="M39">
        <f t="shared" si="13"/>
        <v>63.55932203389831</v>
      </c>
      <c r="N39">
        <f t="shared" si="14"/>
        <v>59.32203389830509</v>
      </c>
      <c r="P39" s="110"/>
      <c r="Q39" s="110"/>
    </row>
    <row r="40" spans="2:17" ht="16.5" customHeight="1" hidden="1">
      <c r="B40" s="28" t="s">
        <v>170</v>
      </c>
      <c r="C40" s="29">
        <v>0.83</v>
      </c>
      <c r="D40" s="30">
        <f t="shared" si="16"/>
        <v>75000</v>
      </c>
      <c r="E40" s="29">
        <f t="shared" si="17"/>
        <v>373.5</v>
      </c>
      <c r="F40" s="30">
        <v>70000</v>
      </c>
      <c r="G40" s="29">
        <f t="shared" si="15"/>
        <v>348.6</v>
      </c>
      <c r="I40">
        <f>D40*C40/1000</f>
        <v>62.25</v>
      </c>
      <c r="J40">
        <f>C40*F40/1000</f>
        <v>58.1</v>
      </c>
      <c r="M40">
        <f>D40/1.18/1000</f>
        <v>63.55932203389831</v>
      </c>
      <c r="N40">
        <f>F40/1.18/1000</f>
        <v>59.32203389830509</v>
      </c>
      <c r="P40" s="110"/>
      <c r="Q40" s="110"/>
    </row>
    <row r="41" spans="2:17" ht="16.5" customHeight="1" hidden="1">
      <c r="B41" s="28" t="s">
        <v>138</v>
      </c>
      <c r="C41" s="29">
        <v>0.88</v>
      </c>
      <c r="D41" s="30">
        <f t="shared" si="16"/>
        <v>75000</v>
      </c>
      <c r="E41" s="29">
        <f t="shared" si="17"/>
        <v>396</v>
      </c>
      <c r="F41" s="30">
        <v>70000</v>
      </c>
      <c r="G41" s="29">
        <f t="shared" si="15"/>
        <v>369.6</v>
      </c>
      <c r="I41">
        <f t="shared" si="11"/>
        <v>66</v>
      </c>
      <c r="J41">
        <f t="shared" si="12"/>
        <v>61.6</v>
      </c>
      <c r="M41">
        <f t="shared" si="13"/>
        <v>63.55932203389831</v>
      </c>
      <c r="N41">
        <f t="shared" si="14"/>
        <v>59.32203389830509</v>
      </c>
      <c r="P41" s="110"/>
      <c r="Q41" s="110"/>
    </row>
    <row r="42" spans="2:17" ht="16.5" customHeight="1">
      <c r="B42" s="28" t="s">
        <v>23</v>
      </c>
      <c r="C42" s="29">
        <v>1.07</v>
      </c>
      <c r="D42" s="30">
        <f t="shared" si="16"/>
        <v>75000</v>
      </c>
      <c r="E42" s="29">
        <f t="shared" si="17"/>
        <v>481.5</v>
      </c>
      <c r="F42" s="30">
        <v>70000</v>
      </c>
      <c r="G42" s="29">
        <f>C42*F42/1000*6</f>
        <v>449.40000000000003</v>
      </c>
      <c r="I42">
        <f t="shared" si="11"/>
        <v>80.25</v>
      </c>
      <c r="J42">
        <f t="shared" si="12"/>
        <v>74.9</v>
      </c>
      <c r="M42">
        <f t="shared" si="13"/>
        <v>63.55932203389831</v>
      </c>
      <c r="N42">
        <f t="shared" si="14"/>
        <v>59.32203389830509</v>
      </c>
      <c r="P42" s="110"/>
      <c r="Q42" s="110"/>
    </row>
    <row r="43" spans="2:17" ht="16.5" customHeight="1">
      <c r="B43" s="28" t="s">
        <v>146</v>
      </c>
      <c r="C43" s="29">
        <v>1.39</v>
      </c>
      <c r="D43" s="30">
        <f t="shared" si="16"/>
        <v>75000</v>
      </c>
      <c r="E43" s="29">
        <f t="shared" si="17"/>
        <v>625.4999999999999</v>
      </c>
      <c r="F43" s="30">
        <v>70000</v>
      </c>
      <c r="G43" s="29">
        <f t="shared" si="15"/>
        <v>583.8</v>
      </c>
      <c r="I43">
        <f t="shared" si="11"/>
        <v>104.24999999999999</v>
      </c>
      <c r="J43">
        <f t="shared" si="12"/>
        <v>97.3</v>
      </c>
      <c r="M43">
        <f t="shared" si="13"/>
        <v>63.55932203389831</v>
      </c>
      <c r="N43">
        <f t="shared" si="14"/>
        <v>59.32203389830509</v>
      </c>
      <c r="P43" s="110"/>
      <c r="Q43" s="110"/>
    </row>
    <row r="44" spans="2:17" ht="16.5" customHeight="1" hidden="1">
      <c r="B44" s="103" t="s">
        <v>137</v>
      </c>
      <c r="C44" s="104">
        <v>1.07</v>
      </c>
      <c r="D44" s="30">
        <f t="shared" si="16"/>
        <v>75000</v>
      </c>
      <c r="E44" s="29">
        <f t="shared" si="17"/>
        <v>481.5</v>
      </c>
      <c r="F44" s="30">
        <v>70000</v>
      </c>
      <c r="G44" s="29">
        <f t="shared" si="15"/>
        <v>449.40000000000003</v>
      </c>
      <c r="I44">
        <f t="shared" si="11"/>
        <v>80.25</v>
      </c>
      <c r="J44">
        <f t="shared" si="12"/>
        <v>74.9</v>
      </c>
      <c r="M44">
        <f t="shared" si="13"/>
        <v>63.55932203389831</v>
      </c>
      <c r="N44">
        <f t="shared" si="14"/>
        <v>59.32203389830509</v>
      </c>
      <c r="P44" s="110"/>
      <c r="Q44" s="110"/>
    </row>
    <row r="45" spans="2:17" ht="16.5" customHeight="1">
      <c r="B45" s="100" t="s">
        <v>24</v>
      </c>
      <c r="C45" s="99">
        <v>1.32</v>
      </c>
      <c r="D45" s="30">
        <f t="shared" si="16"/>
        <v>75000</v>
      </c>
      <c r="E45" s="29">
        <f t="shared" si="17"/>
        <v>594</v>
      </c>
      <c r="F45" s="30">
        <v>70000</v>
      </c>
      <c r="G45" s="29">
        <f t="shared" si="15"/>
        <v>554.4000000000001</v>
      </c>
      <c r="I45">
        <f t="shared" si="11"/>
        <v>99</v>
      </c>
      <c r="J45">
        <f t="shared" si="12"/>
        <v>92.4</v>
      </c>
      <c r="M45">
        <f t="shared" si="13"/>
        <v>63.55932203389831</v>
      </c>
      <c r="N45">
        <f t="shared" si="14"/>
        <v>59.32203389830509</v>
      </c>
      <c r="P45" s="110"/>
      <c r="Q45" s="110"/>
    </row>
    <row r="46" spans="2:17" ht="16.5" customHeight="1">
      <c r="B46" s="100" t="s">
        <v>161</v>
      </c>
      <c r="C46" s="99">
        <v>1.7</v>
      </c>
      <c r="D46" s="30">
        <f t="shared" si="16"/>
        <v>75000</v>
      </c>
      <c r="E46" s="29">
        <f t="shared" si="17"/>
        <v>765</v>
      </c>
      <c r="F46" s="30">
        <v>70000</v>
      </c>
      <c r="G46" s="29">
        <f t="shared" si="15"/>
        <v>714</v>
      </c>
      <c r="I46">
        <f t="shared" si="11"/>
        <v>127.5</v>
      </c>
      <c r="J46">
        <f t="shared" si="12"/>
        <v>119</v>
      </c>
      <c r="M46">
        <f t="shared" si="13"/>
        <v>63.55932203389831</v>
      </c>
      <c r="N46">
        <f t="shared" si="14"/>
        <v>59.32203389830509</v>
      </c>
      <c r="P46" s="110"/>
      <c r="Q46" s="110"/>
    </row>
    <row r="47" spans="2:17" ht="16.5" customHeight="1" hidden="1">
      <c r="B47" s="105" t="s">
        <v>260</v>
      </c>
      <c r="C47" s="106">
        <v>1.44</v>
      </c>
      <c r="D47" s="30">
        <f t="shared" si="16"/>
        <v>75000</v>
      </c>
      <c r="E47" s="29">
        <f t="shared" si="17"/>
        <v>648</v>
      </c>
      <c r="F47" s="30">
        <v>70000</v>
      </c>
      <c r="G47" s="29">
        <f t="shared" si="15"/>
        <v>604.8</v>
      </c>
      <c r="I47">
        <f>D47*C47/1000</f>
        <v>108</v>
      </c>
      <c r="J47">
        <f>C47*F47/1000</f>
        <v>100.8</v>
      </c>
      <c r="M47">
        <f>D47/1.18/1000</f>
        <v>63.55932203389831</v>
      </c>
      <c r="N47">
        <f>F47/1.18/1000</f>
        <v>59.32203389830509</v>
      </c>
      <c r="P47" s="110"/>
      <c r="Q47" s="110"/>
    </row>
    <row r="48" spans="2:17" ht="16.5" customHeight="1">
      <c r="B48" s="28" t="s">
        <v>25</v>
      </c>
      <c r="C48" s="29">
        <v>1.78</v>
      </c>
      <c r="D48" s="30">
        <f t="shared" si="16"/>
        <v>75000</v>
      </c>
      <c r="E48" s="29">
        <f t="shared" si="17"/>
        <v>801</v>
      </c>
      <c r="F48" s="30">
        <v>70000</v>
      </c>
      <c r="G48" s="29">
        <f t="shared" si="15"/>
        <v>747.5999999999999</v>
      </c>
      <c r="I48">
        <f t="shared" si="11"/>
        <v>133.5</v>
      </c>
      <c r="J48">
        <f t="shared" si="12"/>
        <v>124.6</v>
      </c>
      <c r="M48">
        <f t="shared" si="13"/>
        <v>63.55932203389831</v>
      </c>
      <c r="N48">
        <f t="shared" si="14"/>
        <v>59.32203389830509</v>
      </c>
      <c r="P48" s="110"/>
      <c r="Q48" s="110"/>
    </row>
    <row r="49" spans="2:17" ht="16.5" customHeight="1">
      <c r="B49" s="28" t="s">
        <v>26</v>
      </c>
      <c r="C49" s="29">
        <v>2.33</v>
      </c>
      <c r="D49" s="30">
        <f t="shared" si="16"/>
        <v>75000</v>
      </c>
      <c r="E49" s="29">
        <f t="shared" si="17"/>
        <v>1048.5</v>
      </c>
      <c r="F49" s="30">
        <v>70000</v>
      </c>
      <c r="G49" s="29">
        <f t="shared" si="15"/>
        <v>978.5999999999999</v>
      </c>
      <c r="I49">
        <f t="shared" si="11"/>
        <v>174.75</v>
      </c>
      <c r="J49">
        <f t="shared" si="12"/>
        <v>163.1</v>
      </c>
      <c r="M49">
        <f t="shared" si="13"/>
        <v>63.55932203389831</v>
      </c>
      <c r="N49">
        <f t="shared" si="14"/>
        <v>59.32203389830509</v>
      </c>
      <c r="P49" s="110"/>
      <c r="Q49" s="110"/>
    </row>
    <row r="50" spans="2:17" ht="16.5" customHeight="1" hidden="1">
      <c r="B50" s="28" t="s">
        <v>237</v>
      </c>
      <c r="C50" s="29">
        <v>3.42</v>
      </c>
      <c r="D50" s="30">
        <f t="shared" si="16"/>
        <v>75000</v>
      </c>
      <c r="E50" s="29">
        <f t="shared" si="17"/>
        <v>1539</v>
      </c>
      <c r="F50" s="30">
        <v>70000</v>
      </c>
      <c r="G50" s="29">
        <f t="shared" si="15"/>
        <v>1436.4</v>
      </c>
      <c r="I50">
        <f t="shared" si="11"/>
        <v>256.5</v>
      </c>
      <c r="J50">
        <f t="shared" si="12"/>
        <v>239.4</v>
      </c>
      <c r="M50">
        <f t="shared" si="13"/>
        <v>63.55932203389831</v>
      </c>
      <c r="N50">
        <f t="shared" si="14"/>
        <v>59.32203389830509</v>
      </c>
      <c r="P50" s="108"/>
      <c r="Q50" s="110">
        <f t="shared" si="7"/>
        <v>0</v>
      </c>
    </row>
    <row r="51" spans="2:17" ht="16.5" customHeight="1" hidden="1">
      <c r="B51" s="28" t="s">
        <v>27</v>
      </c>
      <c r="C51" s="29">
        <v>2.37</v>
      </c>
      <c r="D51" s="30">
        <f t="shared" si="16"/>
        <v>75000</v>
      </c>
      <c r="E51" s="29">
        <f t="shared" si="17"/>
        <v>1066.5</v>
      </c>
      <c r="F51" s="30">
        <v>70000</v>
      </c>
      <c r="G51" s="29">
        <f t="shared" si="15"/>
        <v>995.4000000000001</v>
      </c>
      <c r="I51">
        <f t="shared" si="11"/>
        <v>177.75</v>
      </c>
      <c r="J51">
        <f t="shared" si="12"/>
        <v>165.9</v>
      </c>
      <c r="M51">
        <f t="shared" si="13"/>
        <v>63.55932203389831</v>
      </c>
      <c r="N51">
        <f t="shared" si="14"/>
        <v>59.32203389830509</v>
      </c>
      <c r="P51" s="108"/>
      <c r="Q51" s="110">
        <f t="shared" si="7"/>
        <v>0</v>
      </c>
    </row>
    <row r="52" spans="2:17" ht="16.5" customHeight="1">
      <c r="B52" s="100" t="s">
        <v>28</v>
      </c>
      <c r="C52" s="99">
        <v>2.96</v>
      </c>
      <c r="D52" s="30">
        <f t="shared" si="16"/>
        <v>75000</v>
      </c>
      <c r="E52" s="29">
        <f>C52*D52/1000*6</f>
        <v>1332</v>
      </c>
      <c r="F52" s="30">
        <v>70000</v>
      </c>
      <c r="G52" s="29">
        <f t="shared" si="15"/>
        <v>1243.1999999999998</v>
      </c>
      <c r="I52">
        <f t="shared" si="11"/>
        <v>222</v>
      </c>
      <c r="J52">
        <f t="shared" si="12"/>
        <v>207.2</v>
      </c>
      <c r="M52">
        <f t="shared" si="13"/>
        <v>63.55932203389831</v>
      </c>
      <c r="N52">
        <f t="shared" si="14"/>
        <v>59.32203389830509</v>
      </c>
      <c r="P52" s="110"/>
      <c r="Q52" s="110"/>
    </row>
    <row r="53" spans="2:14" ht="16.5" customHeight="1" hidden="1">
      <c r="B53" s="1" t="s">
        <v>29</v>
      </c>
      <c r="C53" s="2">
        <v>4.33</v>
      </c>
      <c r="D53" s="30">
        <f aca="true" t="shared" si="18" ref="D53:D67">F53+2000</f>
        <v>56000</v>
      </c>
      <c r="E53" s="29">
        <f aca="true" t="shared" si="19" ref="E53:E67">C53*D53/1000</f>
        <v>242.48</v>
      </c>
      <c r="F53" s="5">
        <v>54000</v>
      </c>
      <c r="G53" s="29">
        <f aca="true" t="shared" si="20" ref="G53:G67">C53*F53/1000</f>
        <v>233.82</v>
      </c>
      <c r="I53">
        <f t="shared" si="11"/>
        <v>242.48</v>
      </c>
      <c r="J53">
        <f t="shared" si="12"/>
        <v>233.82</v>
      </c>
      <c r="M53">
        <f t="shared" si="13"/>
        <v>47.45762711864407</v>
      </c>
      <c r="N53">
        <f t="shared" si="14"/>
        <v>45.76271186440678</v>
      </c>
    </row>
    <row r="54" spans="2:14" ht="16.5" customHeight="1" hidden="1">
      <c r="B54" s="1" t="s">
        <v>30</v>
      </c>
      <c r="C54" s="2">
        <v>3.71</v>
      </c>
      <c r="D54" s="30">
        <f t="shared" si="18"/>
        <v>56000</v>
      </c>
      <c r="E54" s="29">
        <f t="shared" si="19"/>
        <v>207.76</v>
      </c>
      <c r="F54" s="5">
        <v>54000</v>
      </c>
      <c r="G54" s="29">
        <f t="shared" si="20"/>
        <v>200.34</v>
      </c>
      <c r="I54">
        <f t="shared" si="11"/>
        <v>207.76</v>
      </c>
      <c r="J54">
        <f t="shared" si="12"/>
        <v>200.34</v>
      </c>
      <c r="M54">
        <f t="shared" si="13"/>
        <v>47.45762711864407</v>
      </c>
      <c r="N54">
        <f t="shared" si="14"/>
        <v>45.76271186440678</v>
      </c>
    </row>
    <row r="55" spans="2:14" ht="16.5" customHeight="1" hidden="1">
      <c r="B55" s="1" t="s">
        <v>31</v>
      </c>
      <c r="C55" s="2">
        <v>5.25</v>
      </c>
      <c r="D55" s="30">
        <f t="shared" si="18"/>
        <v>56000</v>
      </c>
      <c r="E55" s="29">
        <f t="shared" si="19"/>
        <v>294</v>
      </c>
      <c r="F55" s="5">
        <v>54000</v>
      </c>
      <c r="G55" s="29">
        <f t="shared" si="20"/>
        <v>283.5</v>
      </c>
      <c r="I55">
        <f t="shared" si="11"/>
        <v>294</v>
      </c>
      <c r="J55">
        <f t="shared" si="12"/>
        <v>283.5</v>
      </c>
      <c r="M55">
        <f t="shared" si="13"/>
        <v>47.45762711864407</v>
      </c>
      <c r="N55">
        <f t="shared" si="14"/>
        <v>45.76271186440678</v>
      </c>
    </row>
    <row r="56" spans="2:14" ht="16.5" customHeight="1" hidden="1">
      <c r="B56" s="1" t="s">
        <v>279</v>
      </c>
      <c r="C56" s="64">
        <v>7</v>
      </c>
      <c r="D56" s="30">
        <f t="shared" si="18"/>
        <v>56000</v>
      </c>
      <c r="E56" s="29">
        <f t="shared" si="19"/>
        <v>392</v>
      </c>
      <c r="F56" s="5">
        <v>54000</v>
      </c>
      <c r="G56" s="29">
        <f t="shared" si="20"/>
        <v>378</v>
      </c>
      <c r="I56">
        <f>D56*C56/1000</f>
        <v>392</v>
      </c>
      <c r="J56">
        <f>C56*F56/1000</f>
        <v>378</v>
      </c>
      <c r="M56">
        <f>D56/1.18/1000</f>
        <v>47.45762711864407</v>
      </c>
      <c r="N56">
        <f>F56/1.18/1000</f>
        <v>45.76271186440678</v>
      </c>
    </row>
    <row r="57" spans="2:14" ht="16.5" customHeight="1" hidden="1">
      <c r="B57" s="1" t="s">
        <v>32</v>
      </c>
      <c r="C57" s="7">
        <v>7.21</v>
      </c>
      <c r="D57" s="30">
        <f t="shared" si="18"/>
        <v>56000</v>
      </c>
      <c r="E57" s="29">
        <f t="shared" si="19"/>
        <v>403.76</v>
      </c>
      <c r="F57" s="5">
        <v>54000</v>
      </c>
      <c r="G57" s="29">
        <f t="shared" si="20"/>
        <v>389.34</v>
      </c>
      <c r="I57">
        <f t="shared" si="11"/>
        <v>403.76</v>
      </c>
      <c r="J57">
        <f t="shared" si="12"/>
        <v>389.34</v>
      </c>
      <c r="M57">
        <f t="shared" si="13"/>
        <v>47.45762711864407</v>
      </c>
      <c r="N57">
        <f t="shared" si="14"/>
        <v>45.76271186440678</v>
      </c>
    </row>
    <row r="58" spans="2:14" ht="16.5" customHeight="1" hidden="1">
      <c r="B58" s="1" t="s">
        <v>33</v>
      </c>
      <c r="C58" s="7">
        <v>9.375</v>
      </c>
      <c r="D58" s="30">
        <f t="shared" si="18"/>
        <v>56000</v>
      </c>
      <c r="E58" s="29">
        <f t="shared" si="19"/>
        <v>525</v>
      </c>
      <c r="F58" s="5">
        <v>54000</v>
      </c>
      <c r="G58" s="29">
        <f t="shared" si="20"/>
        <v>506.25</v>
      </c>
      <c r="I58">
        <f t="shared" si="11"/>
        <v>525</v>
      </c>
      <c r="J58">
        <f t="shared" si="12"/>
        <v>506.25</v>
      </c>
      <c r="M58">
        <f t="shared" si="13"/>
        <v>47.45762711864407</v>
      </c>
      <c r="N58">
        <f t="shared" si="14"/>
        <v>45.76271186440678</v>
      </c>
    </row>
    <row r="59" spans="2:14" ht="16.5" customHeight="1" hidden="1">
      <c r="B59" s="1" t="s">
        <v>34</v>
      </c>
      <c r="C59" s="7">
        <v>9.08</v>
      </c>
      <c r="D59" s="30">
        <f t="shared" si="18"/>
        <v>56000</v>
      </c>
      <c r="E59" s="29">
        <f t="shared" si="19"/>
        <v>508.48</v>
      </c>
      <c r="F59" s="5">
        <v>54000</v>
      </c>
      <c r="G59" s="29">
        <f t="shared" si="20"/>
        <v>490.32</v>
      </c>
      <c r="I59">
        <f t="shared" si="11"/>
        <v>508.48</v>
      </c>
      <c r="J59">
        <f t="shared" si="12"/>
        <v>490.32</v>
      </c>
      <c r="M59">
        <f t="shared" si="13"/>
        <v>47.45762711864407</v>
      </c>
      <c r="N59">
        <f t="shared" si="14"/>
        <v>45.76271186440678</v>
      </c>
    </row>
    <row r="60" spans="2:14" ht="16.5" customHeight="1" hidden="1">
      <c r="B60" s="1" t="s">
        <v>123</v>
      </c>
      <c r="C60" s="7">
        <v>11.875</v>
      </c>
      <c r="D60" s="30">
        <f t="shared" si="18"/>
        <v>56000</v>
      </c>
      <c r="E60" s="29">
        <f t="shared" si="19"/>
        <v>665</v>
      </c>
      <c r="F60" s="5">
        <v>54000</v>
      </c>
      <c r="G60" s="29">
        <f t="shared" si="20"/>
        <v>641.25</v>
      </c>
      <c r="I60">
        <f t="shared" si="11"/>
        <v>665</v>
      </c>
      <c r="J60">
        <f t="shared" si="12"/>
        <v>641.25</v>
      </c>
      <c r="M60">
        <f t="shared" si="13"/>
        <v>47.45762711864407</v>
      </c>
      <c r="N60">
        <f t="shared" si="14"/>
        <v>45.76271186440678</v>
      </c>
    </row>
    <row r="61" spans="2:14" ht="16.5" customHeight="1" hidden="1">
      <c r="B61" s="1" t="s">
        <v>244</v>
      </c>
      <c r="C61" s="45">
        <v>14.42</v>
      </c>
      <c r="D61" s="30">
        <f t="shared" si="18"/>
        <v>56000</v>
      </c>
      <c r="E61" s="29">
        <f t="shared" si="19"/>
        <v>807.52</v>
      </c>
      <c r="F61" s="5">
        <v>54000</v>
      </c>
      <c r="G61" s="29">
        <f t="shared" si="20"/>
        <v>778.68</v>
      </c>
      <c r="I61">
        <f>D61*C61/1000</f>
        <v>807.52</v>
      </c>
      <c r="J61">
        <f>C61*F61/1000</f>
        <v>778.68</v>
      </c>
      <c r="M61">
        <f>D61/1.18/1000</f>
        <v>47.45762711864407</v>
      </c>
      <c r="N61">
        <f>F61/1.18/1000</f>
        <v>45.76271186440678</v>
      </c>
    </row>
    <row r="62" spans="2:14" ht="16.5" customHeight="1" hidden="1">
      <c r="B62" s="1" t="s">
        <v>135</v>
      </c>
      <c r="C62" s="2">
        <v>14.25</v>
      </c>
      <c r="D62" s="30">
        <f t="shared" si="18"/>
        <v>56000</v>
      </c>
      <c r="E62" s="29">
        <f t="shared" si="19"/>
        <v>798</v>
      </c>
      <c r="F62" s="5">
        <v>54000</v>
      </c>
      <c r="G62" s="29">
        <f t="shared" si="20"/>
        <v>769.5</v>
      </c>
      <c r="I62">
        <f t="shared" si="11"/>
        <v>798</v>
      </c>
      <c r="J62">
        <f t="shared" si="12"/>
        <v>769.5</v>
      </c>
      <c r="M62">
        <f t="shared" si="13"/>
        <v>47.45762711864407</v>
      </c>
      <c r="N62">
        <f t="shared" si="14"/>
        <v>45.76271186440678</v>
      </c>
    </row>
    <row r="63" spans="2:14" ht="16.5" customHeight="1" hidden="1">
      <c r="B63" s="1" t="s">
        <v>35</v>
      </c>
      <c r="C63" s="2">
        <v>17.58</v>
      </c>
      <c r="D63" s="30">
        <f t="shared" si="18"/>
        <v>58000</v>
      </c>
      <c r="E63" s="29">
        <f t="shared" si="19"/>
        <v>1019.6399999999999</v>
      </c>
      <c r="F63" s="5">
        <v>56000</v>
      </c>
      <c r="G63" s="29">
        <f t="shared" si="20"/>
        <v>984.4799999999999</v>
      </c>
      <c r="I63">
        <f t="shared" si="11"/>
        <v>1019.6399999999999</v>
      </c>
      <c r="J63">
        <f t="shared" si="12"/>
        <v>984.4799999999999</v>
      </c>
      <c r="M63">
        <f t="shared" si="13"/>
        <v>49.15254237288136</v>
      </c>
      <c r="N63">
        <f t="shared" si="14"/>
        <v>47.45762711864407</v>
      </c>
    </row>
    <row r="64" spans="2:14" ht="16.5" customHeight="1" hidden="1">
      <c r="B64" s="1" t="s">
        <v>178</v>
      </c>
      <c r="C64" s="18">
        <v>17.08</v>
      </c>
      <c r="D64" s="30">
        <f t="shared" si="18"/>
        <v>58000</v>
      </c>
      <c r="E64" s="29">
        <f t="shared" si="19"/>
        <v>990.6399999999999</v>
      </c>
      <c r="F64" s="5">
        <v>56000</v>
      </c>
      <c r="G64" s="29">
        <f t="shared" si="20"/>
        <v>956.4799999999999</v>
      </c>
      <c r="I64">
        <f t="shared" si="11"/>
        <v>990.6399999999999</v>
      </c>
      <c r="J64">
        <f t="shared" si="12"/>
        <v>956.4799999999999</v>
      </c>
      <c r="M64">
        <f t="shared" si="13"/>
        <v>49.15254237288136</v>
      </c>
      <c r="N64">
        <f t="shared" si="14"/>
        <v>47.45762711864407</v>
      </c>
    </row>
    <row r="65" spans="2:14" ht="16.5" customHeight="1" hidden="1">
      <c r="B65" s="1" t="s">
        <v>180</v>
      </c>
      <c r="C65" s="20">
        <v>20.75</v>
      </c>
      <c r="D65" s="30">
        <f t="shared" si="18"/>
        <v>58000</v>
      </c>
      <c r="E65" s="29">
        <f t="shared" si="19"/>
        <v>1203.5</v>
      </c>
      <c r="F65" s="5">
        <v>56000</v>
      </c>
      <c r="G65" s="29">
        <f t="shared" si="20"/>
        <v>1162</v>
      </c>
      <c r="I65">
        <f t="shared" si="11"/>
        <v>1203.5</v>
      </c>
      <c r="J65">
        <f t="shared" si="12"/>
        <v>1162</v>
      </c>
      <c r="M65">
        <f t="shared" si="13"/>
        <v>49.15254237288136</v>
      </c>
      <c r="N65">
        <f t="shared" si="14"/>
        <v>47.45762711864407</v>
      </c>
    </row>
    <row r="66" spans="2:14" ht="16.5" customHeight="1" hidden="1">
      <c r="B66" s="1" t="s">
        <v>36</v>
      </c>
      <c r="C66" s="2">
        <v>23.84</v>
      </c>
      <c r="D66" s="30">
        <f t="shared" si="18"/>
        <v>58000</v>
      </c>
      <c r="E66" s="29">
        <f t="shared" si="19"/>
        <v>1382.72</v>
      </c>
      <c r="F66" s="5">
        <v>56000</v>
      </c>
      <c r="G66" s="29">
        <f t="shared" si="20"/>
        <v>1335.04</v>
      </c>
      <c r="I66">
        <f t="shared" si="11"/>
        <v>1382.72</v>
      </c>
      <c r="J66">
        <f t="shared" si="12"/>
        <v>1335.04</v>
      </c>
      <c r="M66">
        <f t="shared" si="13"/>
        <v>49.15254237288136</v>
      </c>
      <c r="N66">
        <f t="shared" si="14"/>
        <v>47.45762711864407</v>
      </c>
    </row>
    <row r="67" spans="2:14" ht="16.5" customHeight="1" hidden="1">
      <c r="B67" s="1" t="s">
        <v>37</v>
      </c>
      <c r="C67" s="2">
        <v>27</v>
      </c>
      <c r="D67" s="30">
        <f t="shared" si="18"/>
        <v>58000</v>
      </c>
      <c r="E67" s="29">
        <f t="shared" si="19"/>
        <v>1566</v>
      </c>
      <c r="F67" s="5">
        <v>56000</v>
      </c>
      <c r="G67" s="29">
        <f t="shared" si="20"/>
        <v>1512</v>
      </c>
      <c r="I67">
        <f t="shared" si="11"/>
        <v>1566</v>
      </c>
      <c r="J67">
        <f t="shared" si="12"/>
        <v>1512</v>
      </c>
      <c r="M67">
        <f t="shared" si="13"/>
        <v>49.15254237288136</v>
      </c>
      <c r="N67">
        <f t="shared" si="14"/>
        <v>47.45762711864407</v>
      </c>
    </row>
    <row r="68" spans="2:7" ht="16.5" customHeight="1" hidden="1">
      <c r="B68" s="130" t="s">
        <v>38</v>
      </c>
      <c r="C68" s="131"/>
      <c r="D68" s="131"/>
      <c r="E68" s="131"/>
      <c r="F68" s="131"/>
      <c r="G68" s="132"/>
    </row>
    <row r="69" spans="2:14" ht="15.75" hidden="1">
      <c r="B69" s="1" t="s">
        <v>39</v>
      </c>
      <c r="C69" s="52">
        <v>1.5</v>
      </c>
      <c r="D69" s="30">
        <f>F69+2000</f>
        <v>54000</v>
      </c>
      <c r="E69" s="29">
        <f>C69*D69/1000</f>
        <v>81</v>
      </c>
      <c r="F69" s="5">
        <v>52000</v>
      </c>
      <c r="G69" s="29">
        <f>C69*F69/1000</f>
        <v>78</v>
      </c>
      <c r="I69">
        <f>D69*C69/1000</f>
        <v>81</v>
      </c>
      <c r="J69">
        <f>C69*F69/1000</f>
        <v>78</v>
      </c>
      <c r="M69">
        <f>D69/1.18/1000</f>
        <v>45.76271186440678</v>
      </c>
      <c r="N69">
        <f>F69/1.18/1000</f>
        <v>44.06779661016949</v>
      </c>
    </row>
    <row r="70" spans="2:14" ht="15.75" hidden="1">
      <c r="B70" s="1" t="s">
        <v>267</v>
      </c>
      <c r="C70" s="2">
        <v>1.97</v>
      </c>
      <c r="D70" s="30">
        <f>F70+2000</f>
        <v>52000</v>
      </c>
      <c r="E70" s="29">
        <f>C70*D70/1000</f>
        <v>102.44</v>
      </c>
      <c r="F70" s="5">
        <v>50000</v>
      </c>
      <c r="G70" s="29">
        <f>C70*F70/1000</f>
        <v>98.5</v>
      </c>
      <c r="I70">
        <f>D70*C70/1000</f>
        <v>102.44</v>
      </c>
      <c r="J70">
        <f>C70*F70/1000</f>
        <v>98.5</v>
      </c>
      <c r="M70">
        <f>D70/1.18/1000</f>
        <v>44.06779661016949</v>
      </c>
      <c r="N70">
        <f>F70/1.18/1000</f>
        <v>42.37288135593221</v>
      </c>
    </row>
    <row r="71" spans="2:7" ht="16.5" customHeight="1" hidden="1">
      <c r="B71" s="130" t="s">
        <v>45</v>
      </c>
      <c r="C71" s="131"/>
      <c r="D71" s="131"/>
      <c r="E71" s="131"/>
      <c r="F71" s="131"/>
      <c r="G71" s="132"/>
    </row>
    <row r="72" spans="2:14" ht="16.5" customHeight="1" hidden="1">
      <c r="B72" s="1" t="s">
        <v>46</v>
      </c>
      <c r="C72" s="2">
        <v>1.33</v>
      </c>
      <c r="D72" s="30">
        <f>F72+2000</f>
        <v>58000</v>
      </c>
      <c r="E72" s="29">
        <f>C72*D72/1000</f>
        <v>77.14</v>
      </c>
      <c r="F72" s="30">
        <v>56000</v>
      </c>
      <c r="G72" s="29">
        <f>C72*F72/1000</f>
        <v>74.48</v>
      </c>
      <c r="I72">
        <f aca="true" t="shared" si="21" ref="I72:I79">D72*C72/1000</f>
        <v>77.14</v>
      </c>
      <c r="J72">
        <f aca="true" t="shared" si="22" ref="J72:J79">C72*F72/1000</f>
        <v>74.48</v>
      </c>
      <c r="M72">
        <f aca="true" t="shared" si="23" ref="M72:M79">D72/1.18/1000</f>
        <v>49.15254237288136</v>
      </c>
      <c r="N72">
        <f aca="true" t="shared" si="24" ref="N72:N79">F72/1.18/1000</f>
        <v>47.45762711864407</v>
      </c>
    </row>
    <row r="73" spans="2:14" ht="16.5" customHeight="1" hidden="1">
      <c r="B73" s="1" t="s">
        <v>47</v>
      </c>
      <c r="C73" s="2">
        <v>1.67</v>
      </c>
      <c r="D73" s="30">
        <f aca="true" t="shared" si="25" ref="D73:D79">F73+2000</f>
        <v>58000</v>
      </c>
      <c r="E73" s="29">
        <f aca="true" t="shared" si="26" ref="E73:E79">C73*D73/1000</f>
        <v>96.86</v>
      </c>
      <c r="F73" s="30">
        <v>56000</v>
      </c>
      <c r="G73" s="29">
        <f aca="true" t="shared" si="27" ref="G73:G79">C73*F73/1000</f>
        <v>93.52</v>
      </c>
      <c r="I73">
        <f t="shared" si="21"/>
        <v>96.86</v>
      </c>
      <c r="J73">
        <f t="shared" si="22"/>
        <v>93.52</v>
      </c>
      <c r="M73">
        <f t="shared" si="23"/>
        <v>49.15254237288136</v>
      </c>
      <c r="N73">
        <f t="shared" si="24"/>
        <v>47.45762711864407</v>
      </c>
    </row>
    <row r="74" spans="2:14" ht="16.5" customHeight="1" hidden="1">
      <c r="B74" s="1" t="s">
        <v>48</v>
      </c>
      <c r="C74" s="11">
        <v>2.17</v>
      </c>
      <c r="D74" s="30">
        <f t="shared" si="25"/>
        <v>58000</v>
      </c>
      <c r="E74" s="29">
        <f t="shared" si="26"/>
        <v>125.86</v>
      </c>
      <c r="F74" s="30">
        <v>56000</v>
      </c>
      <c r="G74" s="29">
        <f t="shared" si="27"/>
        <v>121.52</v>
      </c>
      <c r="I74">
        <f t="shared" si="21"/>
        <v>125.86</v>
      </c>
      <c r="J74">
        <f t="shared" si="22"/>
        <v>121.52</v>
      </c>
      <c r="M74">
        <f t="shared" si="23"/>
        <v>49.15254237288136</v>
      </c>
      <c r="N74">
        <f t="shared" si="24"/>
        <v>47.45762711864407</v>
      </c>
    </row>
    <row r="75" spans="2:14" ht="16.5" customHeight="1" hidden="1">
      <c r="B75" s="1" t="s">
        <v>173</v>
      </c>
      <c r="C75" s="13">
        <v>2.42</v>
      </c>
      <c r="D75" s="30">
        <f t="shared" si="25"/>
        <v>58000</v>
      </c>
      <c r="E75" s="29">
        <f t="shared" si="26"/>
        <v>140.36</v>
      </c>
      <c r="F75" s="30">
        <v>56000</v>
      </c>
      <c r="G75" s="29">
        <f t="shared" si="27"/>
        <v>135.52</v>
      </c>
      <c r="I75">
        <f t="shared" si="21"/>
        <v>140.36</v>
      </c>
      <c r="J75">
        <f t="shared" si="22"/>
        <v>135.52</v>
      </c>
      <c r="M75">
        <f t="shared" si="23"/>
        <v>49.15254237288136</v>
      </c>
      <c r="N75">
        <f t="shared" si="24"/>
        <v>47.45762711864407</v>
      </c>
    </row>
    <row r="76" spans="2:14" ht="16.5" customHeight="1" hidden="1">
      <c r="B76" s="1" t="s">
        <v>49</v>
      </c>
      <c r="C76" s="2">
        <v>2.75</v>
      </c>
      <c r="D76" s="30">
        <f t="shared" si="25"/>
        <v>58000</v>
      </c>
      <c r="E76" s="29">
        <f t="shared" si="26"/>
        <v>159.5</v>
      </c>
      <c r="F76" s="30">
        <v>56000</v>
      </c>
      <c r="G76" s="29">
        <f t="shared" si="27"/>
        <v>154</v>
      </c>
      <c r="I76">
        <f t="shared" si="21"/>
        <v>159.5</v>
      </c>
      <c r="J76">
        <f t="shared" si="22"/>
        <v>154</v>
      </c>
      <c r="M76">
        <f t="shared" si="23"/>
        <v>49.15254237288136</v>
      </c>
      <c r="N76">
        <f t="shared" si="24"/>
        <v>47.45762711864407</v>
      </c>
    </row>
    <row r="77" spans="2:14" ht="16.5" customHeight="1" hidden="1">
      <c r="B77" s="1" t="s">
        <v>50</v>
      </c>
      <c r="C77" s="2">
        <v>3.16</v>
      </c>
      <c r="D77" s="30">
        <f t="shared" si="25"/>
        <v>58000</v>
      </c>
      <c r="E77" s="29">
        <f t="shared" si="26"/>
        <v>183.28</v>
      </c>
      <c r="F77" s="30">
        <v>56000</v>
      </c>
      <c r="G77" s="29">
        <f t="shared" si="27"/>
        <v>176.96</v>
      </c>
      <c r="I77">
        <f t="shared" si="21"/>
        <v>183.28</v>
      </c>
      <c r="J77">
        <f t="shared" si="22"/>
        <v>176.96</v>
      </c>
      <c r="M77">
        <f t="shared" si="23"/>
        <v>49.15254237288136</v>
      </c>
      <c r="N77">
        <f t="shared" si="24"/>
        <v>47.45762711864407</v>
      </c>
    </row>
    <row r="78" spans="2:14" ht="16.5" customHeight="1" hidden="1">
      <c r="B78" s="1" t="s">
        <v>206</v>
      </c>
      <c r="C78" s="27">
        <v>3.35</v>
      </c>
      <c r="D78" s="30">
        <f t="shared" si="25"/>
        <v>58000</v>
      </c>
      <c r="E78" s="29">
        <f t="shared" si="26"/>
        <v>194.3</v>
      </c>
      <c r="F78" s="30">
        <v>56000</v>
      </c>
      <c r="G78" s="29">
        <f t="shared" si="27"/>
        <v>187.6</v>
      </c>
      <c r="I78">
        <f t="shared" si="21"/>
        <v>194.3</v>
      </c>
      <c r="J78">
        <f t="shared" si="22"/>
        <v>187.6</v>
      </c>
      <c r="M78">
        <f t="shared" si="23"/>
        <v>49.15254237288136</v>
      </c>
      <c r="N78">
        <f t="shared" si="24"/>
        <v>47.45762711864407</v>
      </c>
    </row>
    <row r="79" spans="2:14" ht="16.5" customHeight="1" hidden="1">
      <c r="B79" s="1" t="s">
        <v>51</v>
      </c>
      <c r="C79" s="2">
        <v>3.86</v>
      </c>
      <c r="D79" s="30">
        <f t="shared" si="25"/>
        <v>58000</v>
      </c>
      <c r="E79" s="29">
        <f t="shared" si="26"/>
        <v>223.88</v>
      </c>
      <c r="F79" s="30">
        <v>56000</v>
      </c>
      <c r="G79" s="29">
        <f t="shared" si="27"/>
        <v>216.16</v>
      </c>
      <c r="I79">
        <f t="shared" si="21"/>
        <v>223.88</v>
      </c>
      <c r="J79">
        <f t="shared" si="22"/>
        <v>216.16</v>
      </c>
      <c r="M79">
        <f t="shared" si="23"/>
        <v>49.15254237288136</v>
      </c>
      <c r="N79">
        <f t="shared" si="24"/>
        <v>47.45762711864407</v>
      </c>
    </row>
    <row r="80" spans="2:7" ht="16.5" customHeight="1" hidden="1">
      <c r="B80" s="130" t="s">
        <v>52</v>
      </c>
      <c r="C80" s="131"/>
      <c r="D80" s="131"/>
      <c r="E80" s="131"/>
      <c r="F80" s="131"/>
      <c r="G80" s="132"/>
    </row>
    <row r="81" spans="2:14" ht="16.5" customHeight="1" hidden="1">
      <c r="B81" s="1" t="s">
        <v>291</v>
      </c>
      <c r="C81" s="2">
        <v>4</v>
      </c>
      <c r="D81" s="30">
        <f>F81+2000</f>
        <v>54000</v>
      </c>
      <c r="E81" s="29">
        <f>C81*D81/1000</f>
        <v>216</v>
      </c>
      <c r="F81" s="5">
        <v>52000</v>
      </c>
      <c r="G81" s="29">
        <f>C81*F81/1000</f>
        <v>208</v>
      </c>
      <c r="I81">
        <f aca="true" t="shared" si="28" ref="I81:I100">D81*C81/1000</f>
        <v>216</v>
      </c>
      <c r="J81">
        <f aca="true" t="shared" si="29" ref="J81:J100">C81*F81/1000</f>
        <v>208</v>
      </c>
      <c r="M81">
        <f aca="true" t="shared" si="30" ref="M81:M100">D81/1.18/1000</f>
        <v>45.76271186440678</v>
      </c>
      <c r="N81">
        <f aca="true" t="shared" si="31" ref="N81:N100">F81/1.18/1000</f>
        <v>44.06779661016949</v>
      </c>
    </row>
    <row r="82" spans="2:14" ht="16.5" customHeight="1" hidden="1">
      <c r="B82" s="1" t="s">
        <v>293</v>
      </c>
      <c r="C82" s="13">
        <v>4.67</v>
      </c>
      <c r="D82" s="30">
        <f aca="true" t="shared" si="32" ref="D82:D100">F82+2000</f>
        <v>54000</v>
      </c>
      <c r="E82" s="29">
        <f aca="true" t="shared" si="33" ref="E82:E100">C82*D82/1000</f>
        <v>252.18</v>
      </c>
      <c r="F82" s="5">
        <v>52000</v>
      </c>
      <c r="G82" s="29">
        <f aca="true" t="shared" si="34" ref="G82:G100">C82*F82/1000</f>
        <v>242.84</v>
      </c>
      <c r="I82">
        <f t="shared" si="28"/>
        <v>252.18</v>
      </c>
      <c r="J82">
        <f t="shared" si="29"/>
        <v>242.84</v>
      </c>
      <c r="M82">
        <f t="shared" si="30"/>
        <v>45.76271186440678</v>
      </c>
      <c r="N82">
        <f t="shared" si="31"/>
        <v>44.06779661016949</v>
      </c>
    </row>
    <row r="83" spans="2:14" ht="16.5" customHeight="1" hidden="1">
      <c r="B83" s="1" t="s">
        <v>292</v>
      </c>
      <c r="C83" s="2">
        <v>5.4</v>
      </c>
      <c r="D83" s="30">
        <f t="shared" si="32"/>
        <v>54000</v>
      </c>
      <c r="E83" s="29">
        <f t="shared" si="33"/>
        <v>291.6</v>
      </c>
      <c r="F83" s="5">
        <v>52000</v>
      </c>
      <c r="G83" s="29">
        <f t="shared" si="34"/>
        <v>280.8</v>
      </c>
      <c r="I83">
        <f t="shared" si="28"/>
        <v>291.6</v>
      </c>
      <c r="J83">
        <f t="shared" si="29"/>
        <v>280.8</v>
      </c>
      <c r="M83">
        <f t="shared" si="30"/>
        <v>45.76271186440678</v>
      </c>
      <c r="N83">
        <f t="shared" si="31"/>
        <v>44.06779661016949</v>
      </c>
    </row>
    <row r="84" spans="2:14" ht="16.5" customHeight="1" hidden="1">
      <c r="B84" s="1" t="s">
        <v>294</v>
      </c>
      <c r="C84" s="2">
        <v>6.58</v>
      </c>
      <c r="D84" s="30">
        <f t="shared" si="32"/>
        <v>54000</v>
      </c>
      <c r="E84" s="29">
        <f t="shared" si="33"/>
        <v>355.32</v>
      </c>
      <c r="F84" s="5">
        <v>52000</v>
      </c>
      <c r="G84" s="29">
        <f t="shared" si="34"/>
        <v>342.16</v>
      </c>
      <c r="I84">
        <f t="shared" si="28"/>
        <v>355.32</v>
      </c>
      <c r="J84">
        <f t="shared" si="29"/>
        <v>342.16</v>
      </c>
      <c r="M84">
        <f t="shared" si="30"/>
        <v>45.76271186440678</v>
      </c>
      <c r="N84">
        <f t="shared" si="31"/>
        <v>44.06779661016949</v>
      </c>
    </row>
    <row r="85" spans="2:14" ht="16.5" customHeight="1" hidden="1">
      <c r="B85" s="1" t="s">
        <v>295</v>
      </c>
      <c r="C85" s="76">
        <v>7.12</v>
      </c>
      <c r="D85" s="30">
        <f>F85+2000</f>
        <v>54000</v>
      </c>
      <c r="E85" s="29">
        <f>C85*D85/1000</f>
        <v>384.48</v>
      </c>
      <c r="F85" s="5">
        <v>52000</v>
      </c>
      <c r="G85" s="29">
        <f>C85*F85/1000</f>
        <v>370.24</v>
      </c>
      <c r="I85">
        <f>D85*C85/1000</f>
        <v>384.48</v>
      </c>
      <c r="J85">
        <f>C85*F85/1000</f>
        <v>370.24</v>
      </c>
      <c r="M85">
        <f>D85/1.18/1000</f>
        <v>45.76271186440678</v>
      </c>
      <c r="N85">
        <f>F85/1.18/1000</f>
        <v>44.06779661016949</v>
      </c>
    </row>
    <row r="86" spans="2:14" ht="16.5" customHeight="1" hidden="1">
      <c r="B86" s="1" t="s">
        <v>296</v>
      </c>
      <c r="C86" s="2">
        <v>6.4</v>
      </c>
      <c r="D86" s="30">
        <f t="shared" si="32"/>
        <v>54000</v>
      </c>
      <c r="E86" s="29">
        <f t="shared" si="33"/>
        <v>345.6</v>
      </c>
      <c r="F86" s="5">
        <v>52000</v>
      </c>
      <c r="G86" s="29">
        <f t="shared" si="34"/>
        <v>332.8</v>
      </c>
      <c r="I86">
        <f t="shared" si="28"/>
        <v>345.6</v>
      </c>
      <c r="J86">
        <f t="shared" si="29"/>
        <v>332.8</v>
      </c>
      <c r="M86">
        <f t="shared" si="30"/>
        <v>45.76271186440678</v>
      </c>
      <c r="N86">
        <f t="shared" si="31"/>
        <v>44.06779661016949</v>
      </c>
    </row>
    <row r="87" spans="2:14" ht="16.5" customHeight="1" hidden="1">
      <c r="B87" s="1" t="s">
        <v>297</v>
      </c>
      <c r="C87" s="2">
        <v>7.4</v>
      </c>
      <c r="D87" s="30">
        <f t="shared" si="32"/>
        <v>54000</v>
      </c>
      <c r="E87" s="29">
        <f t="shared" si="33"/>
        <v>399.6</v>
      </c>
      <c r="F87" s="5">
        <v>52000</v>
      </c>
      <c r="G87" s="29">
        <f t="shared" si="34"/>
        <v>384.8</v>
      </c>
      <c r="I87">
        <f t="shared" si="28"/>
        <v>399.6</v>
      </c>
      <c r="J87">
        <f t="shared" si="29"/>
        <v>384.8</v>
      </c>
      <c r="M87">
        <f t="shared" si="30"/>
        <v>45.76271186440678</v>
      </c>
      <c r="N87">
        <f t="shared" si="31"/>
        <v>44.06779661016949</v>
      </c>
    </row>
    <row r="88" spans="2:14" ht="16.5" customHeight="1" hidden="1">
      <c r="B88" s="1" t="s">
        <v>298</v>
      </c>
      <c r="C88" s="54">
        <v>8.75</v>
      </c>
      <c r="D88" s="30">
        <f t="shared" si="32"/>
        <v>54000</v>
      </c>
      <c r="E88" s="29">
        <f>C88*D88/1000</f>
        <v>472.5</v>
      </c>
      <c r="F88" s="5">
        <v>52000</v>
      </c>
      <c r="G88" s="29">
        <f>C88*F88/1000</f>
        <v>455</v>
      </c>
      <c r="I88">
        <f>D88*C88/1000</f>
        <v>472.5</v>
      </c>
      <c r="J88">
        <f>C88*F88/1000</f>
        <v>455</v>
      </c>
      <c r="M88">
        <f>D88/1.18/1000</f>
        <v>45.76271186440678</v>
      </c>
      <c r="N88">
        <f>F88/1.18/1000</f>
        <v>44.06779661016949</v>
      </c>
    </row>
    <row r="89" spans="2:14" ht="16.5" customHeight="1" hidden="1">
      <c r="B89" s="1" t="s">
        <v>299</v>
      </c>
      <c r="C89" s="67">
        <v>9.17</v>
      </c>
      <c r="D89" s="30">
        <f>F89+2000</f>
        <v>54000</v>
      </c>
      <c r="E89" s="29">
        <f>C89*D89/1000</f>
        <v>495.18</v>
      </c>
      <c r="F89" s="5">
        <v>52000</v>
      </c>
      <c r="G89" s="29">
        <f>C89*F89/1000</f>
        <v>476.84</v>
      </c>
      <c r="I89">
        <f>D89*C89/1000</f>
        <v>495.18</v>
      </c>
      <c r="J89">
        <f>C89*F89/1000</f>
        <v>476.84</v>
      </c>
      <c r="M89">
        <f>D89/1.18/1000</f>
        <v>45.76271186440678</v>
      </c>
      <c r="N89">
        <f>F89/1.18/1000</f>
        <v>44.06779661016949</v>
      </c>
    </row>
    <row r="90" spans="2:14" ht="16.5" customHeight="1" hidden="1">
      <c r="B90" s="1" t="s">
        <v>300</v>
      </c>
      <c r="C90" s="47">
        <v>10.42</v>
      </c>
      <c r="D90" s="30">
        <f t="shared" si="32"/>
        <v>54000</v>
      </c>
      <c r="E90" s="29">
        <f>C90*D90/1000</f>
        <v>562.68</v>
      </c>
      <c r="F90" s="5">
        <v>52000</v>
      </c>
      <c r="G90" s="29">
        <f>C90*F90/1000</f>
        <v>541.84</v>
      </c>
      <c r="I90">
        <f>D90*C90/1000</f>
        <v>562.68</v>
      </c>
      <c r="J90">
        <f>C90*F90/1000</f>
        <v>541.84</v>
      </c>
      <c r="M90">
        <f>D90/1.18/1000</f>
        <v>45.76271186440678</v>
      </c>
      <c r="N90">
        <f>F90/1.18/1000</f>
        <v>44.06779661016949</v>
      </c>
    </row>
    <row r="91" spans="2:14" ht="16.5" customHeight="1" hidden="1">
      <c r="B91" s="1" t="s">
        <v>301</v>
      </c>
      <c r="C91" s="55">
        <v>10.92</v>
      </c>
      <c r="D91" s="30">
        <f t="shared" si="32"/>
        <v>54000</v>
      </c>
      <c r="E91" s="29">
        <f>C91*D91/1000</f>
        <v>589.68</v>
      </c>
      <c r="F91" s="5">
        <v>52000</v>
      </c>
      <c r="G91" s="29">
        <f>C91*F91/1000</f>
        <v>567.84</v>
      </c>
      <c r="I91">
        <f>D91*C91/1000</f>
        <v>589.68</v>
      </c>
      <c r="J91">
        <f>C91*F91/1000</f>
        <v>567.84</v>
      </c>
      <c r="M91">
        <f>D91/1.18/1000</f>
        <v>45.76271186440678</v>
      </c>
      <c r="N91">
        <f>F91/1.18/1000</f>
        <v>44.06779661016949</v>
      </c>
    </row>
    <row r="92" spans="2:14" ht="16.5" customHeight="1" hidden="1">
      <c r="B92" s="1" t="s">
        <v>302</v>
      </c>
      <c r="C92" s="2">
        <v>12.79</v>
      </c>
      <c r="D92" s="30">
        <f t="shared" si="32"/>
        <v>54000</v>
      </c>
      <c r="E92" s="29">
        <f t="shared" si="33"/>
        <v>690.66</v>
      </c>
      <c r="F92" s="5">
        <v>52000</v>
      </c>
      <c r="G92" s="29">
        <f t="shared" si="34"/>
        <v>665.08</v>
      </c>
      <c r="I92">
        <f t="shared" si="28"/>
        <v>690.66</v>
      </c>
      <c r="J92">
        <f t="shared" si="29"/>
        <v>665.08</v>
      </c>
      <c r="M92">
        <f t="shared" si="30"/>
        <v>45.76271186440678</v>
      </c>
      <c r="N92">
        <f t="shared" si="31"/>
        <v>44.06779661016949</v>
      </c>
    </row>
    <row r="93" spans="2:7" ht="16.5" customHeight="1" hidden="1">
      <c r="B93" s="1" t="s">
        <v>303</v>
      </c>
      <c r="C93" s="68">
        <v>14.3</v>
      </c>
      <c r="D93" s="30">
        <f>F93+2000</f>
        <v>54000</v>
      </c>
      <c r="E93" s="29">
        <f>C93*D93/1000</f>
        <v>772.2</v>
      </c>
      <c r="F93" s="5">
        <v>52000</v>
      </c>
      <c r="G93" s="29">
        <f>C93*F93/1000</f>
        <v>743.6</v>
      </c>
    </row>
    <row r="94" spans="2:14" ht="16.5" customHeight="1" hidden="1">
      <c r="B94" s="1" t="s">
        <v>304</v>
      </c>
      <c r="C94" s="2">
        <v>15.41</v>
      </c>
      <c r="D94" s="30">
        <f t="shared" si="32"/>
        <v>56000</v>
      </c>
      <c r="E94" s="29">
        <f t="shared" si="33"/>
        <v>862.96</v>
      </c>
      <c r="F94" s="5">
        <v>54000</v>
      </c>
      <c r="G94" s="29">
        <f t="shared" si="34"/>
        <v>832.14</v>
      </c>
      <c r="I94">
        <f t="shared" si="28"/>
        <v>862.96</v>
      </c>
      <c r="J94">
        <f t="shared" si="29"/>
        <v>832.14</v>
      </c>
      <c r="M94">
        <f t="shared" si="30"/>
        <v>47.45762711864407</v>
      </c>
      <c r="N94">
        <f t="shared" si="31"/>
        <v>45.76271186440678</v>
      </c>
    </row>
    <row r="95" spans="2:14" ht="16.5" customHeight="1" hidden="1">
      <c r="B95" s="1" t="s">
        <v>305</v>
      </c>
      <c r="C95" s="38">
        <v>17.21</v>
      </c>
      <c r="D95" s="30">
        <f t="shared" si="32"/>
        <v>56000</v>
      </c>
      <c r="E95" s="29">
        <f t="shared" si="33"/>
        <v>963.76</v>
      </c>
      <c r="F95" s="5">
        <v>54000</v>
      </c>
      <c r="G95" s="29">
        <f t="shared" si="34"/>
        <v>929.34</v>
      </c>
      <c r="I95">
        <f t="shared" si="28"/>
        <v>963.76</v>
      </c>
      <c r="J95">
        <f t="shared" si="29"/>
        <v>929.34</v>
      </c>
      <c r="M95">
        <f t="shared" si="30"/>
        <v>47.45762711864407</v>
      </c>
      <c r="N95">
        <f t="shared" si="31"/>
        <v>45.76271186440678</v>
      </c>
    </row>
    <row r="96" spans="2:14" ht="16.5" customHeight="1" hidden="1">
      <c r="B96" s="1" t="s">
        <v>306</v>
      </c>
      <c r="C96" s="21">
        <v>19.17</v>
      </c>
      <c r="D96" s="30">
        <f t="shared" si="32"/>
        <v>56000</v>
      </c>
      <c r="E96" s="29">
        <f t="shared" si="33"/>
        <v>1073.52</v>
      </c>
      <c r="F96" s="5">
        <v>54000</v>
      </c>
      <c r="G96" s="29">
        <f t="shared" si="34"/>
        <v>1035.18</v>
      </c>
      <c r="I96">
        <f t="shared" si="28"/>
        <v>1073.52</v>
      </c>
      <c r="J96">
        <f t="shared" si="29"/>
        <v>1035.18</v>
      </c>
      <c r="M96">
        <f t="shared" si="30"/>
        <v>47.45762711864407</v>
      </c>
      <c r="N96">
        <f t="shared" si="31"/>
        <v>45.76271186440678</v>
      </c>
    </row>
    <row r="97" spans="2:14" ht="16.5" customHeight="1" hidden="1">
      <c r="B97" s="1" t="s">
        <v>307</v>
      </c>
      <c r="C97" s="62">
        <v>22.84</v>
      </c>
      <c r="D97" s="30">
        <f>F97+2000</f>
        <v>56000</v>
      </c>
      <c r="E97" s="29">
        <f>C97*D97/1000</f>
        <v>1279.04</v>
      </c>
      <c r="F97" s="5">
        <v>54000</v>
      </c>
      <c r="G97" s="29">
        <f>C97*F97/1000</f>
        <v>1233.36</v>
      </c>
      <c r="I97">
        <f>D97*C97/1000</f>
        <v>1279.04</v>
      </c>
      <c r="J97">
        <f>C97*F97/1000</f>
        <v>1233.36</v>
      </c>
      <c r="M97">
        <f>D97/1.18/1000</f>
        <v>47.45762711864407</v>
      </c>
      <c r="N97">
        <f>F97/1.18/1000</f>
        <v>45.76271186440678</v>
      </c>
    </row>
    <row r="98" spans="2:14" ht="16.5" customHeight="1" hidden="1">
      <c r="B98" s="1" t="s">
        <v>308</v>
      </c>
      <c r="C98" s="41">
        <v>26.4</v>
      </c>
      <c r="D98" s="30">
        <f t="shared" si="32"/>
        <v>56000</v>
      </c>
      <c r="E98" s="29">
        <f>C98*D98/1000</f>
        <v>1478.4</v>
      </c>
      <c r="F98" s="5">
        <v>54000</v>
      </c>
      <c r="G98" s="29">
        <f>C98*F98/1000</f>
        <v>1425.6</v>
      </c>
      <c r="I98">
        <f>D98*C98/1000</f>
        <v>1478.4</v>
      </c>
      <c r="J98">
        <f>C98*F98/1000</f>
        <v>1425.6</v>
      </c>
      <c r="M98">
        <f>D98/1.18/1000</f>
        <v>47.45762711864407</v>
      </c>
      <c r="N98">
        <f>F98/1.18/1000</f>
        <v>45.76271186440678</v>
      </c>
    </row>
    <row r="99" spans="2:14" ht="16.5" customHeight="1" hidden="1">
      <c r="B99" s="1" t="s">
        <v>309</v>
      </c>
      <c r="C99" s="17">
        <v>31.67</v>
      </c>
      <c r="D99" s="30">
        <f t="shared" si="32"/>
        <v>56000</v>
      </c>
      <c r="E99" s="29">
        <f t="shared" si="33"/>
        <v>1773.52</v>
      </c>
      <c r="F99" s="5">
        <v>54000</v>
      </c>
      <c r="G99" s="29">
        <f t="shared" si="34"/>
        <v>1710.18</v>
      </c>
      <c r="I99">
        <f t="shared" si="28"/>
        <v>1773.52</v>
      </c>
      <c r="J99">
        <f t="shared" si="29"/>
        <v>1710.18</v>
      </c>
      <c r="M99">
        <f t="shared" si="30"/>
        <v>47.45762711864407</v>
      </c>
      <c r="N99">
        <f t="shared" si="31"/>
        <v>45.76271186440678</v>
      </c>
    </row>
    <row r="100" spans="2:14" ht="16.5" customHeight="1" hidden="1">
      <c r="B100" s="1" t="s">
        <v>310</v>
      </c>
      <c r="C100" s="8">
        <v>62.54</v>
      </c>
      <c r="D100" s="30">
        <f t="shared" si="32"/>
        <v>56000</v>
      </c>
      <c r="E100" s="29">
        <f t="shared" si="33"/>
        <v>3502.24</v>
      </c>
      <c r="F100" s="5">
        <v>54000</v>
      </c>
      <c r="G100" s="29">
        <f t="shared" si="34"/>
        <v>3377.16</v>
      </c>
      <c r="I100">
        <f t="shared" si="28"/>
        <v>3502.24</v>
      </c>
      <c r="J100">
        <f t="shared" si="29"/>
        <v>3377.16</v>
      </c>
      <c r="M100">
        <f t="shared" si="30"/>
        <v>47.45762711864407</v>
      </c>
      <c r="N100">
        <f t="shared" si="31"/>
        <v>45.76271186440678</v>
      </c>
    </row>
    <row r="101" spans="2:7" ht="16.5" customHeight="1" hidden="1">
      <c r="B101" s="130" t="s">
        <v>40</v>
      </c>
      <c r="C101" s="131"/>
      <c r="D101" s="131"/>
      <c r="E101" s="131"/>
      <c r="F101" s="131"/>
      <c r="G101" s="132"/>
    </row>
    <row r="102" spans="2:14" ht="16.5" customHeight="1" hidden="1">
      <c r="B102" s="1" t="s">
        <v>41</v>
      </c>
      <c r="C102" s="2">
        <v>0.67</v>
      </c>
      <c r="D102" s="30">
        <f aca="true" t="shared" si="35" ref="D102:D107">F102+2000</f>
        <v>64000</v>
      </c>
      <c r="E102" s="29">
        <f aca="true" t="shared" si="36" ref="E102:E107">C102*D102/1000</f>
        <v>42.88</v>
      </c>
      <c r="F102" s="5">
        <v>62000</v>
      </c>
      <c r="G102" s="29">
        <f aca="true" t="shared" si="37" ref="G102:G107">C102*F102/1000</f>
        <v>41.54</v>
      </c>
      <c r="I102">
        <f aca="true" t="shared" si="38" ref="I102:I107">D102*C102/1000</f>
        <v>42.88</v>
      </c>
      <c r="J102">
        <f aca="true" t="shared" si="39" ref="J102:J107">C102*F102/1000</f>
        <v>41.54</v>
      </c>
      <c r="M102">
        <f aca="true" t="shared" si="40" ref="M102:M107">D102/1.18/1000</f>
        <v>54.237288135593225</v>
      </c>
      <c r="N102">
        <f aca="true" t="shared" si="41" ref="N102:N107">F102/1.18/1000</f>
        <v>52.54237288135594</v>
      </c>
    </row>
    <row r="103" spans="2:14" ht="16.5" customHeight="1" hidden="1">
      <c r="B103" s="1" t="s">
        <v>42</v>
      </c>
      <c r="C103" s="2">
        <v>0.83</v>
      </c>
      <c r="D103" s="30">
        <f t="shared" si="35"/>
        <v>64000</v>
      </c>
      <c r="E103" s="29">
        <f t="shared" si="36"/>
        <v>53.12</v>
      </c>
      <c r="F103" s="5">
        <v>62000</v>
      </c>
      <c r="G103" s="29">
        <f t="shared" si="37"/>
        <v>51.46</v>
      </c>
      <c r="I103">
        <f t="shared" si="38"/>
        <v>53.12</v>
      </c>
      <c r="J103">
        <f t="shared" si="39"/>
        <v>51.46</v>
      </c>
      <c r="M103">
        <f t="shared" si="40"/>
        <v>54.237288135593225</v>
      </c>
      <c r="N103">
        <f t="shared" si="41"/>
        <v>52.54237288135594</v>
      </c>
    </row>
    <row r="104" spans="2:14" ht="16.5" customHeight="1" hidden="1">
      <c r="B104" s="1" t="s">
        <v>43</v>
      </c>
      <c r="C104" s="2">
        <v>1</v>
      </c>
      <c r="D104" s="30">
        <f t="shared" si="35"/>
        <v>64000</v>
      </c>
      <c r="E104" s="29">
        <f t="shared" si="36"/>
        <v>64</v>
      </c>
      <c r="F104" s="5">
        <v>62000</v>
      </c>
      <c r="G104" s="29">
        <f t="shared" si="37"/>
        <v>62</v>
      </c>
      <c r="I104">
        <f t="shared" si="38"/>
        <v>64</v>
      </c>
      <c r="J104">
        <f t="shared" si="39"/>
        <v>62</v>
      </c>
      <c r="M104">
        <f t="shared" si="40"/>
        <v>54.237288135593225</v>
      </c>
      <c r="N104">
        <f t="shared" si="41"/>
        <v>52.54237288135594</v>
      </c>
    </row>
    <row r="105" spans="2:14" ht="16.5" customHeight="1" hidden="1">
      <c r="B105" s="1" t="s">
        <v>44</v>
      </c>
      <c r="C105" s="2">
        <v>1.33</v>
      </c>
      <c r="D105" s="30">
        <f t="shared" si="35"/>
        <v>58000</v>
      </c>
      <c r="E105" s="29">
        <f t="shared" si="36"/>
        <v>77.14</v>
      </c>
      <c r="F105" s="5">
        <v>56000</v>
      </c>
      <c r="G105" s="29">
        <f t="shared" si="37"/>
        <v>74.48</v>
      </c>
      <c r="I105">
        <f t="shared" si="38"/>
        <v>77.14</v>
      </c>
      <c r="J105">
        <f t="shared" si="39"/>
        <v>74.48</v>
      </c>
      <c r="M105">
        <f t="shared" si="40"/>
        <v>49.15254237288136</v>
      </c>
      <c r="N105">
        <f t="shared" si="41"/>
        <v>47.45762711864407</v>
      </c>
    </row>
    <row r="106" spans="2:14" ht="16.5" customHeight="1" hidden="1">
      <c r="B106" s="1" t="s">
        <v>194</v>
      </c>
      <c r="C106" s="25">
        <v>1.67</v>
      </c>
      <c r="D106" s="30">
        <f t="shared" si="35"/>
        <v>58000</v>
      </c>
      <c r="E106" s="29">
        <f t="shared" si="36"/>
        <v>96.86</v>
      </c>
      <c r="F106" s="5">
        <v>56000</v>
      </c>
      <c r="G106" s="29">
        <f t="shared" si="37"/>
        <v>93.52</v>
      </c>
      <c r="I106">
        <f t="shared" si="38"/>
        <v>96.86</v>
      </c>
      <c r="J106">
        <f t="shared" si="39"/>
        <v>93.52</v>
      </c>
      <c r="M106">
        <f t="shared" si="40"/>
        <v>49.15254237288136</v>
      </c>
      <c r="N106">
        <f t="shared" si="41"/>
        <v>47.45762711864407</v>
      </c>
    </row>
    <row r="107" spans="2:14" ht="16.5" customHeight="1" hidden="1">
      <c r="B107" s="1" t="s">
        <v>128</v>
      </c>
      <c r="C107" s="2">
        <v>1.99</v>
      </c>
      <c r="D107" s="30">
        <f t="shared" si="35"/>
        <v>58000</v>
      </c>
      <c r="E107" s="29">
        <f t="shared" si="36"/>
        <v>115.42</v>
      </c>
      <c r="F107" s="5">
        <v>56000</v>
      </c>
      <c r="G107" s="29">
        <f t="shared" si="37"/>
        <v>111.44</v>
      </c>
      <c r="I107">
        <f t="shared" si="38"/>
        <v>115.42</v>
      </c>
      <c r="J107">
        <f t="shared" si="39"/>
        <v>111.44</v>
      </c>
      <c r="M107">
        <f t="shared" si="40"/>
        <v>49.15254237288136</v>
      </c>
      <c r="N107">
        <f t="shared" si="41"/>
        <v>47.45762711864407</v>
      </c>
    </row>
    <row r="108" spans="2:10" ht="16.5" customHeight="1" hidden="1">
      <c r="B108" s="130" t="s">
        <v>53</v>
      </c>
      <c r="C108" s="131"/>
      <c r="D108" s="131"/>
      <c r="E108" s="131"/>
      <c r="F108" s="131"/>
      <c r="G108" s="132"/>
      <c r="I108">
        <f>D108*C108/1000</f>
        <v>0</v>
      </c>
      <c r="J108">
        <f>C108*F108/1000</f>
        <v>0</v>
      </c>
    </row>
    <row r="109" spans="2:14" ht="16.5" customHeight="1" hidden="1">
      <c r="B109" s="1" t="s">
        <v>54</v>
      </c>
      <c r="C109" s="2">
        <v>1.33</v>
      </c>
      <c r="D109" s="30">
        <f aca="true" t="shared" si="42" ref="D109:D131">F109+2000</f>
        <v>63000</v>
      </c>
      <c r="E109" s="29">
        <f aca="true" t="shared" si="43" ref="E109:E131">C109*D109/1000</f>
        <v>83.79</v>
      </c>
      <c r="F109" s="5">
        <v>61000</v>
      </c>
      <c r="G109" s="29">
        <f aca="true" t="shared" si="44" ref="G109:G131">C109*F109/1000</f>
        <v>81.13</v>
      </c>
      <c r="I109">
        <f aca="true" t="shared" si="45" ref="I109:I131">D109*C109/1000</f>
        <v>83.79</v>
      </c>
      <c r="J109">
        <f aca="true" t="shared" si="46" ref="J109:J131">C109*F109/1000</f>
        <v>81.13</v>
      </c>
      <c r="M109">
        <f aca="true" t="shared" si="47" ref="M109:M131">D109/1.18/1000</f>
        <v>53.38983050847458</v>
      </c>
      <c r="N109">
        <f aca="true" t="shared" si="48" ref="N109:N131">F109/1.18/1000</f>
        <v>51.69491525423729</v>
      </c>
    </row>
    <row r="110" spans="2:14" ht="16.5" customHeight="1" hidden="1">
      <c r="B110" s="1" t="s">
        <v>55</v>
      </c>
      <c r="C110" s="2">
        <v>1.5</v>
      </c>
      <c r="D110" s="30">
        <f t="shared" si="42"/>
        <v>63000</v>
      </c>
      <c r="E110" s="29">
        <f t="shared" si="43"/>
        <v>94.5</v>
      </c>
      <c r="F110" s="5">
        <v>61000</v>
      </c>
      <c r="G110" s="29">
        <f t="shared" si="44"/>
        <v>91.5</v>
      </c>
      <c r="I110">
        <f t="shared" si="45"/>
        <v>94.5</v>
      </c>
      <c r="J110">
        <f t="shared" si="46"/>
        <v>91.5</v>
      </c>
      <c r="M110">
        <f t="shared" si="47"/>
        <v>53.38983050847458</v>
      </c>
      <c r="N110">
        <f t="shared" si="48"/>
        <v>51.69491525423729</v>
      </c>
    </row>
    <row r="111" spans="2:14" ht="16.5" customHeight="1" hidden="1">
      <c r="B111" s="1" t="s">
        <v>56</v>
      </c>
      <c r="C111" s="2">
        <v>1.5</v>
      </c>
      <c r="D111" s="30">
        <f t="shared" si="42"/>
        <v>63000</v>
      </c>
      <c r="E111" s="29">
        <f t="shared" si="43"/>
        <v>94.5</v>
      </c>
      <c r="F111" s="5">
        <v>61000</v>
      </c>
      <c r="G111" s="29">
        <f t="shared" si="44"/>
        <v>91.5</v>
      </c>
      <c r="I111">
        <f t="shared" si="45"/>
        <v>94.5</v>
      </c>
      <c r="J111">
        <f t="shared" si="46"/>
        <v>91.5</v>
      </c>
      <c r="M111">
        <f t="shared" si="47"/>
        <v>53.38983050847458</v>
      </c>
      <c r="N111">
        <f t="shared" si="48"/>
        <v>51.69491525423729</v>
      </c>
    </row>
    <row r="112" spans="2:14" ht="16.5" customHeight="1" hidden="1">
      <c r="B112" s="1" t="s">
        <v>57</v>
      </c>
      <c r="C112" s="2">
        <v>2</v>
      </c>
      <c r="D112" s="30">
        <f t="shared" si="42"/>
        <v>63000</v>
      </c>
      <c r="E112" s="29">
        <f t="shared" si="43"/>
        <v>126</v>
      </c>
      <c r="F112" s="5">
        <v>61000</v>
      </c>
      <c r="G112" s="29">
        <f t="shared" si="44"/>
        <v>122</v>
      </c>
      <c r="I112">
        <f t="shared" si="45"/>
        <v>126</v>
      </c>
      <c r="J112">
        <f t="shared" si="46"/>
        <v>122</v>
      </c>
      <c r="M112">
        <f t="shared" si="47"/>
        <v>53.38983050847458</v>
      </c>
      <c r="N112">
        <f t="shared" si="48"/>
        <v>51.69491525423729</v>
      </c>
    </row>
    <row r="113" spans="2:14" ht="16.5" customHeight="1" hidden="1">
      <c r="B113" s="1" t="s">
        <v>250</v>
      </c>
      <c r="C113" s="47">
        <v>2.11</v>
      </c>
      <c r="D113" s="30">
        <f t="shared" si="42"/>
        <v>58000</v>
      </c>
      <c r="E113" s="29">
        <f>C113*D113/1000</f>
        <v>122.38</v>
      </c>
      <c r="F113" s="5">
        <v>56000</v>
      </c>
      <c r="G113" s="29">
        <f>C113*F113/1000</f>
        <v>118.16</v>
      </c>
      <c r="I113">
        <f>D113*C113/1000</f>
        <v>122.38</v>
      </c>
      <c r="J113">
        <f>C113*F113/1000</f>
        <v>118.16</v>
      </c>
      <c r="M113">
        <f>D113/1.18/1000</f>
        <v>49.15254237288136</v>
      </c>
      <c r="N113">
        <f>F113/1.18/1000</f>
        <v>47.45762711864407</v>
      </c>
    </row>
    <row r="114" spans="2:14" ht="16.5" customHeight="1" hidden="1">
      <c r="B114" s="1" t="s">
        <v>58</v>
      </c>
      <c r="C114" s="2">
        <v>2.33</v>
      </c>
      <c r="D114" s="30">
        <f t="shared" si="42"/>
        <v>53000</v>
      </c>
      <c r="E114" s="29">
        <f t="shared" si="43"/>
        <v>123.49</v>
      </c>
      <c r="F114" s="5">
        <v>51000</v>
      </c>
      <c r="G114" s="29">
        <f t="shared" si="44"/>
        <v>118.83</v>
      </c>
      <c r="I114">
        <f t="shared" si="45"/>
        <v>123.49</v>
      </c>
      <c r="J114">
        <f t="shared" si="46"/>
        <v>118.83</v>
      </c>
      <c r="M114">
        <f t="shared" si="47"/>
        <v>44.91525423728814</v>
      </c>
      <c r="N114">
        <f t="shared" si="48"/>
        <v>43.22033898305085</v>
      </c>
    </row>
    <row r="115" spans="2:14" ht="16.5" customHeight="1" hidden="1">
      <c r="B115" s="1" t="s">
        <v>238</v>
      </c>
      <c r="C115" s="40">
        <v>2.82</v>
      </c>
      <c r="D115" s="30">
        <f t="shared" si="42"/>
        <v>53000</v>
      </c>
      <c r="E115" s="29">
        <f t="shared" si="43"/>
        <v>149.46</v>
      </c>
      <c r="F115" s="5">
        <v>51000</v>
      </c>
      <c r="G115" s="29">
        <f t="shared" si="44"/>
        <v>143.82</v>
      </c>
      <c r="I115">
        <f>D115*C115/1000</f>
        <v>149.46</v>
      </c>
      <c r="J115">
        <f>C115*F115/1000</f>
        <v>143.82</v>
      </c>
      <c r="M115">
        <f>D115/1.18/1000</f>
        <v>44.91525423728814</v>
      </c>
      <c r="N115">
        <f>F115/1.18/1000</f>
        <v>43.22033898305085</v>
      </c>
    </row>
    <row r="116" spans="2:14" ht="16.5" customHeight="1" hidden="1">
      <c r="B116" s="1" t="s">
        <v>311</v>
      </c>
      <c r="C116" s="77">
        <v>3.37</v>
      </c>
      <c r="D116" s="30">
        <f>F116+2000</f>
        <v>53000</v>
      </c>
      <c r="E116" s="29">
        <f>C116*D116/1000</f>
        <v>178.61</v>
      </c>
      <c r="F116" s="5">
        <v>51000</v>
      </c>
      <c r="G116" s="29">
        <f>C116*F116/1000</f>
        <v>171.87</v>
      </c>
      <c r="I116">
        <f>D116*C116/1000</f>
        <v>178.61</v>
      </c>
      <c r="J116">
        <f>C116*F116/1000</f>
        <v>171.87</v>
      </c>
      <c r="M116">
        <f>D116/1.18/1000</f>
        <v>44.91525423728814</v>
      </c>
      <c r="N116">
        <f>F116/1.18/1000</f>
        <v>43.22033898305085</v>
      </c>
    </row>
    <row r="117" spans="2:14" ht="16.5" customHeight="1" hidden="1">
      <c r="B117" s="1" t="s">
        <v>253</v>
      </c>
      <c r="C117" s="49">
        <v>3.04</v>
      </c>
      <c r="D117" s="30">
        <f t="shared" si="42"/>
        <v>53000</v>
      </c>
      <c r="E117" s="29">
        <f>C117*D117/1000</f>
        <v>161.12</v>
      </c>
      <c r="F117" s="5">
        <v>51000</v>
      </c>
      <c r="G117" s="29">
        <f>C117*F117/1000</f>
        <v>155.04</v>
      </c>
      <c r="I117">
        <f>D117*C117/1000</f>
        <v>161.12</v>
      </c>
      <c r="J117">
        <f>C117*F117/1000</f>
        <v>155.04</v>
      </c>
      <c r="M117">
        <f>D117/1.18/1000</f>
        <v>44.91525423728814</v>
      </c>
      <c r="N117">
        <f>F117/1.18/1000</f>
        <v>43.22033898305085</v>
      </c>
    </row>
    <row r="118" spans="2:14" ht="16.5" customHeight="1" hidden="1">
      <c r="B118" s="1" t="s">
        <v>246</v>
      </c>
      <c r="C118" s="45">
        <v>3.75</v>
      </c>
      <c r="D118" s="30">
        <f t="shared" si="42"/>
        <v>53000</v>
      </c>
      <c r="E118" s="29">
        <f>C118*D118/1000</f>
        <v>198.75</v>
      </c>
      <c r="F118" s="5">
        <v>51000</v>
      </c>
      <c r="G118" s="29">
        <f>C118*F118/1000</f>
        <v>191.25</v>
      </c>
      <c r="I118">
        <f>D118*C118/1000</f>
        <v>198.75</v>
      </c>
      <c r="J118">
        <f>C118*F118/1000</f>
        <v>191.25</v>
      </c>
      <c r="M118">
        <f>D118/1.18/1000</f>
        <v>44.91525423728814</v>
      </c>
      <c r="N118">
        <f>F118/1.18/1000</f>
        <v>43.22033898305085</v>
      </c>
    </row>
    <row r="119" spans="2:14" ht="16.5" customHeight="1" hidden="1">
      <c r="B119" s="1" t="s">
        <v>249</v>
      </c>
      <c r="C119" s="2">
        <v>4.95</v>
      </c>
      <c r="D119" s="30">
        <f t="shared" si="42"/>
        <v>53000</v>
      </c>
      <c r="E119" s="29">
        <f t="shared" si="43"/>
        <v>262.35</v>
      </c>
      <c r="F119" s="5">
        <v>51000</v>
      </c>
      <c r="G119" s="29">
        <f t="shared" si="44"/>
        <v>252.45</v>
      </c>
      <c r="I119">
        <f t="shared" si="45"/>
        <v>262.35</v>
      </c>
      <c r="J119">
        <f t="shared" si="46"/>
        <v>252.45</v>
      </c>
      <c r="M119">
        <f t="shared" si="47"/>
        <v>44.91525423728814</v>
      </c>
      <c r="N119">
        <f t="shared" si="48"/>
        <v>43.22033898305085</v>
      </c>
    </row>
    <row r="120" spans="2:14" ht="16.5" customHeight="1" hidden="1">
      <c r="B120" s="1" t="s">
        <v>117</v>
      </c>
      <c r="C120" s="2">
        <v>5.72</v>
      </c>
      <c r="D120" s="30">
        <f t="shared" si="42"/>
        <v>53000</v>
      </c>
      <c r="E120" s="29">
        <f t="shared" si="43"/>
        <v>303.16</v>
      </c>
      <c r="F120" s="5">
        <v>51000</v>
      </c>
      <c r="G120" s="29">
        <f t="shared" si="44"/>
        <v>291.72</v>
      </c>
      <c r="I120">
        <f t="shared" si="45"/>
        <v>303.16</v>
      </c>
      <c r="J120">
        <f t="shared" si="46"/>
        <v>291.72</v>
      </c>
      <c r="M120">
        <f t="shared" si="47"/>
        <v>44.91525423728814</v>
      </c>
      <c r="N120">
        <f t="shared" si="48"/>
        <v>43.22033898305085</v>
      </c>
    </row>
    <row r="121" spans="2:14" ht="16.5" customHeight="1" hidden="1">
      <c r="B121" s="1" t="s">
        <v>148</v>
      </c>
      <c r="C121" s="2">
        <v>6.41</v>
      </c>
      <c r="D121" s="30">
        <f t="shared" si="42"/>
        <v>53000</v>
      </c>
      <c r="E121" s="29">
        <f t="shared" si="43"/>
        <v>339.73</v>
      </c>
      <c r="F121" s="5">
        <v>51000</v>
      </c>
      <c r="G121" s="29">
        <f t="shared" si="44"/>
        <v>326.91</v>
      </c>
      <c r="I121">
        <f t="shared" si="45"/>
        <v>339.73</v>
      </c>
      <c r="J121">
        <f t="shared" si="46"/>
        <v>326.91</v>
      </c>
      <c r="M121">
        <f t="shared" si="47"/>
        <v>44.91525423728814</v>
      </c>
      <c r="N121">
        <f t="shared" si="48"/>
        <v>43.22033898305085</v>
      </c>
    </row>
    <row r="122" spans="2:14" ht="16.5" customHeight="1" hidden="1">
      <c r="B122" s="1" t="s">
        <v>248</v>
      </c>
      <c r="C122" s="47">
        <v>5.53</v>
      </c>
      <c r="D122" s="30">
        <f t="shared" si="42"/>
        <v>53000</v>
      </c>
      <c r="E122" s="29">
        <f>C122*D122/1000</f>
        <v>293.09</v>
      </c>
      <c r="F122" s="5">
        <v>51000</v>
      </c>
      <c r="G122" s="29">
        <f>C122*F122/1000</f>
        <v>282.03</v>
      </c>
      <c r="I122">
        <f>D122*C122/1000</f>
        <v>293.09</v>
      </c>
      <c r="J122">
        <f>C122*F122/1000</f>
        <v>282.03</v>
      </c>
      <c r="M122">
        <f>D122/1.18/1000</f>
        <v>44.91525423728814</v>
      </c>
      <c r="N122">
        <f>F122/1.18/1000</f>
        <v>43.22033898305085</v>
      </c>
    </row>
    <row r="123" spans="2:14" ht="16.5" customHeight="1" hidden="1">
      <c r="B123" s="1" t="s">
        <v>147</v>
      </c>
      <c r="C123" s="2">
        <v>7.08</v>
      </c>
      <c r="D123" s="30">
        <f t="shared" si="42"/>
        <v>53000</v>
      </c>
      <c r="E123" s="29">
        <f t="shared" si="43"/>
        <v>375.24</v>
      </c>
      <c r="F123" s="5">
        <v>51000</v>
      </c>
      <c r="G123" s="29">
        <f t="shared" si="44"/>
        <v>361.08</v>
      </c>
      <c r="I123">
        <f t="shared" si="45"/>
        <v>375.24</v>
      </c>
      <c r="J123">
        <f t="shared" si="46"/>
        <v>361.08</v>
      </c>
      <c r="M123">
        <f t="shared" si="47"/>
        <v>44.91525423728814</v>
      </c>
      <c r="N123">
        <f t="shared" si="48"/>
        <v>43.22033898305085</v>
      </c>
    </row>
    <row r="124" spans="2:14" ht="16.5" customHeight="1" hidden="1">
      <c r="B124" s="1" t="s">
        <v>245</v>
      </c>
      <c r="C124" s="45">
        <v>8.55</v>
      </c>
      <c r="D124" s="30">
        <f t="shared" si="42"/>
        <v>54000</v>
      </c>
      <c r="E124" s="29">
        <f>C124*D124/1000</f>
        <v>461.70000000000005</v>
      </c>
      <c r="F124" s="5">
        <v>52000</v>
      </c>
      <c r="G124" s="29">
        <f>C124*F124/1000</f>
        <v>444.6000000000001</v>
      </c>
      <c r="I124">
        <f>D124*C124/1000</f>
        <v>461.70000000000005</v>
      </c>
      <c r="J124">
        <f>C124*F124/1000</f>
        <v>444.6000000000001</v>
      </c>
      <c r="M124">
        <f>D124/1.18/1000</f>
        <v>45.76271186440678</v>
      </c>
      <c r="N124">
        <f>F124/1.18/1000</f>
        <v>44.06779661016949</v>
      </c>
    </row>
    <row r="125" spans="2:14" ht="16.5" customHeight="1" hidden="1">
      <c r="B125" s="1" t="s">
        <v>59</v>
      </c>
      <c r="C125" s="2">
        <v>9.83</v>
      </c>
      <c r="D125" s="30">
        <f t="shared" si="42"/>
        <v>54000</v>
      </c>
      <c r="E125" s="29">
        <f t="shared" si="43"/>
        <v>530.82</v>
      </c>
      <c r="F125" s="5">
        <v>52000</v>
      </c>
      <c r="G125" s="29">
        <f t="shared" si="44"/>
        <v>511.16</v>
      </c>
      <c r="I125">
        <f t="shared" si="45"/>
        <v>530.82</v>
      </c>
      <c r="J125">
        <f t="shared" si="46"/>
        <v>511.16</v>
      </c>
      <c r="M125">
        <f t="shared" si="47"/>
        <v>45.76271186440678</v>
      </c>
      <c r="N125">
        <f t="shared" si="48"/>
        <v>44.06779661016949</v>
      </c>
    </row>
    <row r="126" spans="2:7" ht="16.5" customHeight="1" hidden="1">
      <c r="B126" s="1" t="s">
        <v>268</v>
      </c>
      <c r="C126" s="53">
        <v>11.25</v>
      </c>
      <c r="D126" s="30">
        <f t="shared" si="42"/>
        <v>54000</v>
      </c>
      <c r="E126" s="29">
        <f>C126*D126/1000</f>
        <v>607.5</v>
      </c>
      <c r="F126" s="5">
        <v>52000</v>
      </c>
      <c r="G126" s="29">
        <f>C126*F126/1000</f>
        <v>585</v>
      </c>
    </row>
    <row r="127" spans="2:14" ht="16.5" customHeight="1" hidden="1">
      <c r="B127" s="1" t="s">
        <v>255</v>
      </c>
      <c r="C127" s="49">
        <v>10.67</v>
      </c>
      <c r="D127" s="30">
        <f t="shared" si="42"/>
        <v>54000</v>
      </c>
      <c r="E127" s="29">
        <f>C127*D127/1000</f>
        <v>576.18</v>
      </c>
      <c r="F127" s="5">
        <v>52000</v>
      </c>
      <c r="G127" s="29">
        <f>C127*F127/1000</f>
        <v>554.84</v>
      </c>
      <c r="I127">
        <f>D127*C127/1000</f>
        <v>576.18</v>
      </c>
      <c r="J127">
        <f>C127*F127/1000</f>
        <v>554.84</v>
      </c>
      <c r="M127">
        <f>D127/1.18/1000</f>
        <v>45.76271186440678</v>
      </c>
      <c r="N127">
        <f>F127/1.18/1000</f>
        <v>44.06779661016949</v>
      </c>
    </row>
    <row r="128" spans="2:14" ht="16.5" customHeight="1" hidden="1">
      <c r="B128" s="1" t="s">
        <v>275</v>
      </c>
      <c r="C128" s="61">
        <v>12.71</v>
      </c>
      <c r="D128" s="30">
        <f>F128+2000</f>
        <v>54000</v>
      </c>
      <c r="E128" s="29">
        <f>C128*D128/1000</f>
        <v>686.34</v>
      </c>
      <c r="F128" s="5">
        <v>52000</v>
      </c>
      <c r="G128" s="29">
        <f>C128*F128/1000</f>
        <v>660.92</v>
      </c>
      <c r="I128">
        <f>D128*C128/1000</f>
        <v>686.34</v>
      </c>
      <c r="J128">
        <f>C128*F128/1000</f>
        <v>660.92</v>
      </c>
      <c r="M128">
        <f>D128/1.18/1000</f>
        <v>45.76271186440678</v>
      </c>
      <c r="N128">
        <f>F128/1.18/1000</f>
        <v>44.06779661016949</v>
      </c>
    </row>
    <row r="129" spans="2:14" ht="16.5" customHeight="1" hidden="1">
      <c r="B129" s="1" t="s">
        <v>140</v>
      </c>
      <c r="C129" s="2">
        <v>16.24</v>
      </c>
      <c r="D129" s="30">
        <f t="shared" si="42"/>
        <v>54000</v>
      </c>
      <c r="E129" s="29">
        <f t="shared" si="43"/>
        <v>876.9599999999999</v>
      </c>
      <c r="F129" s="5">
        <v>52000</v>
      </c>
      <c r="G129" s="29">
        <f t="shared" si="44"/>
        <v>844.4799999999999</v>
      </c>
      <c r="I129">
        <f t="shared" si="45"/>
        <v>876.9599999999999</v>
      </c>
      <c r="J129">
        <f t="shared" si="46"/>
        <v>844.4799999999999</v>
      </c>
      <c r="M129">
        <f t="shared" si="47"/>
        <v>45.76271186440678</v>
      </c>
      <c r="N129">
        <f t="shared" si="48"/>
        <v>44.06779661016949</v>
      </c>
    </row>
    <row r="130" spans="2:14" ht="16.5" customHeight="1" hidden="1">
      <c r="B130" s="1" t="s">
        <v>116</v>
      </c>
      <c r="C130" s="17">
        <v>20.04</v>
      </c>
      <c r="D130" s="30">
        <f t="shared" si="42"/>
        <v>54000</v>
      </c>
      <c r="E130" s="29">
        <f t="shared" si="43"/>
        <v>1082.16</v>
      </c>
      <c r="F130" s="5">
        <v>52000</v>
      </c>
      <c r="G130" s="29">
        <f t="shared" si="44"/>
        <v>1042.08</v>
      </c>
      <c r="I130">
        <f t="shared" si="45"/>
        <v>1082.16</v>
      </c>
      <c r="J130">
        <f t="shared" si="46"/>
        <v>1042.08</v>
      </c>
      <c r="M130">
        <f t="shared" si="47"/>
        <v>45.76271186440678</v>
      </c>
      <c r="N130">
        <f t="shared" si="48"/>
        <v>44.06779661016949</v>
      </c>
    </row>
    <row r="131" spans="2:14" ht="16.5" customHeight="1" hidden="1">
      <c r="B131" s="1" t="s">
        <v>176</v>
      </c>
      <c r="C131" s="17">
        <v>24.67</v>
      </c>
      <c r="D131" s="30">
        <f t="shared" si="42"/>
        <v>54000</v>
      </c>
      <c r="E131" s="29">
        <f t="shared" si="43"/>
        <v>1332.18</v>
      </c>
      <c r="F131" s="5">
        <v>52000</v>
      </c>
      <c r="G131" s="29">
        <f t="shared" si="44"/>
        <v>1282.84</v>
      </c>
      <c r="I131">
        <f t="shared" si="45"/>
        <v>1332.18</v>
      </c>
      <c r="J131">
        <f t="shared" si="46"/>
        <v>1282.84</v>
      </c>
      <c r="M131">
        <f t="shared" si="47"/>
        <v>45.76271186440678</v>
      </c>
      <c r="N131">
        <f t="shared" si="48"/>
        <v>44.06779661016949</v>
      </c>
    </row>
    <row r="132" spans="2:7" ht="16.5" customHeight="1" hidden="1">
      <c r="B132" s="130" t="s">
        <v>60</v>
      </c>
      <c r="C132" s="131"/>
      <c r="D132" s="131"/>
      <c r="E132" s="131"/>
      <c r="F132" s="131"/>
      <c r="G132" s="132"/>
    </row>
    <row r="133" spans="2:14" ht="16.5" customHeight="1" hidden="1">
      <c r="B133" s="1" t="s">
        <v>207</v>
      </c>
      <c r="C133" s="2">
        <v>10</v>
      </c>
      <c r="D133" s="30">
        <f>F133+2000</f>
        <v>66000</v>
      </c>
      <c r="E133" s="29">
        <f>C133*D133/1000</f>
        <v>660</v>
      </c>
      <c r="F133" s="5">
        <v>64000</v>
      </c>
      <c r="G133" s="29">
        <f>C133*F133/1000</f>
        <v>640</v>
      </c>
      <c r="I133">
        <f aca="true" t="shared" si="49" ref="I133:I147">D133*C133/1000</f>
        <v>660</v>
      </c>
      <c r="J133">
        <f aca="true" t="shared" si="50" ref="J133:J147">C133*F133/1000</f>
        <v>640</v>
      </c>
      <c r="M133">
        <f aca="true" t="shared" si="51" ref="M133:M147">D133/1.18/1000</f>
        <v>55.93220338983051</v>
      </c>
      <c r="N133">
        <f aca="true" t="shared" si="52" ref="N133:N147">F133/1.18/1000</f>
        <v>54.237288135593225</v>
      </c>
    </row>
    <row r="134" spans="2:14" ht="16.5" customHeight="1" hidden="1">
      <c r="B134" s="1" t="s">
        <v>61</v>
      </c>
      <c r="C134" s="32">
        <v>12.25</v>
      </c>
      <c r="D134" s="30">
        <f aca="true" t="shared" si="53" ref="D134:D147">F134+2000</f>
        <v>66000</v>
      </c>
      <c r="E134" s="29">
        <f aca="true" t="shared" si="54" ref="E134:E147">C134*D134/1000</f>
        <v>808.5</v>
      </c>
      <c r="F134" s="5">
        <v>64000</v>
      </c>
      <c r="G134" s="29">
        <f aca="true" t="shared" si="55" ref="G134:G147">C134*F134/1000</f>
        <v>784</v>
      </c>
      <c r="I134">
        <f>D134*C134/1000</f>
        <v>808.5</v>
      </c>
      <c r="J134">
        <f>C134*F134/1000</f>
        <v>784</v>
      </c>
      <c r="M134">
        <f>D134/1.18/1000</f>
        <v>55.93220338983051</v>
      </c>
      <c r="N134">
        <f>F134/1.18/1000</f>
        <v>54.237288135593225</v>
      </c>
    </row>
    <row r="135" spans="2:14" ht="16.5" customHeight="1" hidden="1">
      <c r="B135" s="1" t="s">
        <v>256</v>
      </c>
      <c r="C135" s="50">
        <v>15</v>
      </c>
      <c r="D135" s="30">
        <f t="shared" si="53"/>
        <v>66000</v>
      </c>
      <c r="E135" s="29">
        <f>C135*D135/1000</f>
        <v>990</v>
      </c>
      <c r="F135" s="5">
        <v>64000</v>
      </c>
      <c r="G135" s="29">
        <f>C135*F135/1000</f>
        <v>960</v>
      </c>
      <c r="I135">
        <f>D135*C135/1000</f>
        <v>990</v>
      </c>
      <c r="J135">
        <f>C135*F135/1000</f>
        <v>960</v>
      </c>
      <c r="M135">
        <f>D135/1.18/1000</f>
        <v>55.93220338983051</v>
      </c>
      <c r="N135">
        <f>F135/1.18/1000</f>
        <v>54.237288135593225</v>
      </c>
    </row>
    <row r="136" spans="2:14" ht="16.5" customHeight="1" hidden="1">
      <c r="B136" s="1" t="s">
        <v>121</v>
      </c>
      <c r="C136" s="2">
        <v>10.83</v>
      </c>
      <c r="D136" s="30">
        <f t="shared" si="53"/>
        <v>66000</v>
      </c>
      <c r="E136" s="29">
        <f t="shared" si="54"/>
        <v>714.78</v>
      </c>
      <c r="F136" s="5">
        <v>64000</v>
      </c>
      <c r="G136" s="29">
        <f t="shared" si="55"/>
        <v>693.12</v>
      </c>
      <c r="I136">
        <f t="shared" si="49"/>
        <v>714.78</v>
      </c>
      <c r="J136">
        <f t="shared" si="50"/>
        <v>693.12</v>
      </c>
      <c r="M136">
        <f t="shared" si="51"/>
        <v>55.93220338983051</v>
      </c>
      <c r="N136">
        <f t="shared" si="52"/>
        <v>54.237288135593225</v>
      </c>
    </row>
    <row r="137" spans="2:14" ht="16.5" customHeight="1" hidden="1">
      <c r="B137" s="1" t="s">
        <v>141</v>
      </c>
      <c r="C137" s="2">
        <v>17.09</v>
      </c>
      <c r="D137" s="30">
        <f t="shared" si="53"/>
        <v>79000</v>
      </c>
      <c r="E137" s="29">
        <f t="shared" si="54"/>
        <v>1350.11</v>
      </c>
      <c r="F137" s="5">
        <v>77000</v>
      </c>
      <c r="G137" s="29">
        <f t="shared" si="55"/>
        <v>1315.93</v>
      </c>
      <c r="I137">
        <f t="shared" si="49"/>
        <v>1350.11</v>
      </c>
      <c r="J137">
        <f t="shared" si="50"/>
        <v>1315.93</v>
      </c>
      <c r="M137">
        <f t="shared" si="51"/>
        <v>66.94915254237289</v>
      </c>
      <c r="N137">
        <f t="shared" si="52"/>
        <v>65.2542372881356</v>
      </c>
    </row>
    <row r="138" spans="2:14" ht="16.5" customHeight="1" hidden="1">
      <c r="B138" s="1" t="s">
        <v>90</v>
      </c>
      <c r="C138" s="2">
        <v>16.17</v>
      </c>
      <c r="D138" s="30">
        <f t="shared" si="53"/>
        <v>79000</v>
      </c>
      <c r="E138" s="29">
        <f t="shared" si="54"/>
        <v>1277.4300000000003</v>
      </c>
      <c r="F138" s="5">
        <v>77000</v>
      </c>
      <c r="G138" s="29">
        <f t="shared" si="55"/>
        <v>1245.0900000000001</v>
      </c>
      <c r="I138">
        <f t="shared" si="49"/>
        <v>1277.4300000000003</v>
      </c>
      <c r="J138">
        <f t="shared" si="50"/>
        <v>1245.0900000000001</v>
      </c>
      <c r="M138">
        <f t="shared" si="51"/>
        <v>66.94915254237289</v>
      </c>
      <c r="N138">
        <f t="shared" si="52"/>
        <v>65.2542372881356</v>
      </c>
    </row>
    <row r="139" spans="2:14" ht="16.5" customHeight="1" hidden="1">
      <c r="B139" s="1" t="s">
        <v>177</v>
      </c>
      <c r="C139" s="17">
        <v>18.75</v>
      </c>
      <c r="D139" s="30">
        <f t="shared" si="53"/>
        <v>66000</v>
      </c>
      <c r="E139" s="29">
        <f t="shared" si="54"/>
        <v>1237.5</v>
      </c>
      <c r="F139" s="5">
        <v>64000</v>
      </c>
      <c r="G139" s="29">
        <f t="shared" si="55"/>
        <v>1200</v>
      </c>
      <c r="I139">
        <f t="shared" si="49"/>
        <v>1237.5</v>
      </c>
      <c r="J139">
        <f t="shared" si="50"/>
        <v>1200</v>
      </c>
      <c r="M139">
        <f t="shared" si="51"/>
        <v>55.93220338983051</v>
      </c>
      <c r="N139">
        <f t="shared" si="52"/>
        <v>54.237288135593225</v>
      </c>
    </row>
    <row r="140" spans="2:14" ht="16.5" customHeight="1" hidden="1">
      <c r="B140" s="1" t="s">
        <v>281</v>
      </c>
      <c r="C140" s="72">
        <v>29.84</v>
      </c>
      <c r="D140" s="30">
        <f>F140+2000</f>
        <v>63000</v>
      </c>
      <c r="E140" s="29">
        <f>C140*D140/1000</f>
        <v>1879.92</v>
      </c>
      <c r="F140" s="5">
        <v>61000</v>
      </c>
      <c r="G140" s="29">
        <f>C140*F140/1000</f>
        <v>1820.24</v>
      </c>
      <c r="I140">
        <f>D140*C140/1000</f>
        <v>1879.92</v>
      </c>
      <c r="J140">
        <f>C140*F140/1000</f>
        <v>1820.24</v>
      </c>
      <c r="M140">
        <f>D140/1.18/1000</f>
        <v>53.38983050847458</v>
      </c>
      <c r="N140">
        <f>F140/1.18/1000</f>
        <v>51.69491525423729</v>
      </c>
    </row>
    <row r="141" spans="2:14" ht="16.5" customHeight="1" hidden="1">
      <c r="B141" s="1" t="s">
        <v>62</v>
      </c>
      <c r="C141" s="2">
        <v>21.5</v>
      </c>
      <c r="D141" s="30">
        <f t="shared" si="53"/>
        <v>63000</v>
      </c>
      <c r="E141" s="29">
        <f t="shared" si="54"/>
        <v>1354.5</v>
      </c>
      <c r="F141" s="5">
        <v>61000</v>
      </c>
      <c r="G141" s="29">
        <f t="shared" si="55"/>
        <v>1311.5</v>
      </c>
      <c r="I141">
        <f t="shared" si="49"/>
        <v>1354.5</v>
      </c>
      <c r="J141">
        <f t="shared" si="50"/>
        <v>1311.5</v>
      </c>
      <c r="M141">
        <f t="shared" si="51"/>
        <v>53.38983050847458</v>
      </c>
      <c r="N141">
        <f t="shared" si="52"/>
        <v>51.69491525423729</v>
      </c>
    </row>
    <row r="142" spans="2:14" ht="16.5" customHeight="1" hidden="1">
      <c r="B142" s="1" t="s">
        <v>269</v>
      </c>
      <c r="C142" s="54">
        <v>41.25</v>
      </c>
      <c r="D142" s="30">
        <f t="shared" si="53"/>
        <v>68000</v>
      </c>
      <c r="E142" s="29">
        <f>C142*D142/1000</f>
        <v>2805</v>
      </c>
      <c r="F142" s="5">
        <v>66000</v>
      </c>
      <c r="G142" s="29">
        <f>C142*F142/1000</f>
        <v>2722.5</v>
      </c>
      <c r="I142">
        <f>D142*C142/1000</f>
        <v>2805</v>
      </c>
      <c r="J142">
        <f>C142*F142/1000</f>
        <v>2722.5</v>
      </c>
      <c r="M142">
        <f>D142/1.18/1000</f>
        <v>57.6271186440678</v>
      </c>
      <c r="N142">
        <f>F142/1.18/1000</f>
        <v>55.93220338983051</v>
      </c>
    </row>
    <row r="143" spans="2:14" ht="16.5" customHeight="1" hidden="1">
      <c r="B143" s="1" t="s">
        <v>63</v>
      </c>
      <c r="C143" s="2">
        <v>25.96</v>
      </c>
      <c r="D143" s="30">
        <f t="shared" si="53"/>
        <v>68000</v>
      </c>
      <c r="E143" s="29">
        <f t="shared" si="54"/>
        <v>1765.28</v>
      </c>
      <c r="F143" s="5">
        <v>66000</v>
      </c>
      <c r="G143" s="29">
        <f t="shared" si="55"/>
        <v>1713.36</v>
      </c>
      <c r="I143">
        <f t="shared" si="49"/>
        <v>1765.28</v>
      </c>
      <c r="J143">
        <f t="shared" si="50"/>
        <v>1713.36</v>
      </c>
      <c r="M143">
        <f t="shared" si="51"/>
        <v>57.6271186440678</v>
      </c>
      <c r="N143">
        <f t="shared" si="52"/>
        <v>55.93220338983051</v>
      </c>
    </row>
    <row r="144" spans="2:14" ht="16.5" customHeight="1" hidden="1">
      <c r="B144" s="1" t="s">
        <v>179</v>
      </c>
      <c r="C144" s="19">
        <v>32.25</v>
      </c>
      <c r="D144" s="30">
        <f t="shared" si="53"/>
        <v>68000</v>
      </c>
      <c r="E144" s="29">
        <f t="shared" si="54"/>
        <v>2193</v>
      </c>
      <c r="F144" s="5">
        <v>66000</v>
      </c>
      <c r="G144" s="29">
        <f t="shared" si="55"/>
        <v>2128.5</v>
      </c>
      <c r="I144">
        <f t="shared" si="49"/>
        <v>2193</v>
      </c>
      <c r="J144">
        <f t="shared" si="50"/>
        <v>2128.5</v>
      </c>
      <c r="M144">
        <f t="shared" si="51"/>
        <v>57.6271186440678</v>
      </c>
      <c r="N144">
        <f t="shared" si="52"/>
        <v>55.93220338983051</v>
      </c>
    </row>
    <row r="145" spans="2:14" ht="16.5" customHeight="1" hidden="1">
      <c r="B145" s="1" t="s">
        <v>274</v>
      </c>
      <c r="C145" s="60">
        <v>57.92</v>
      </c>
      <c r="D145" s="30">
        <f>F145+2000</f>
        <v>68000</v>
      </c>
      <c r="E145" s="29">
        <f>C145*D145/1000</f>
        <v>3938.56</v>
      </c>
      <c r="F145" s="5">
        <v>66000</v>
      </c>
      <c r="G145" s="29">
        <f>C145*F145/1000</f>
        <v>3822.72</v>
      </c>
      <c r="I145">
        <f>D145*C145/1000</f>
        <v>3938.56</v>
      </c>
      <c r="J145">
        <f>C145*F145/1000</f>
        <v>3822.72</v>
      </c>
      <c r="M145">
        <f>D145/1.18/1000</f>
        <v>57.6271186440678</v>
      </c>
      <c r="N145">
        <f>F145/1.18/1000</f>
        <v>55.93220338983051</v>
      </c>
    </row>
    <row r="146" spans="2:14" ht="16.5" customHeight="1" hidden="1">
      <c r="B146" s="1" t="s">
        <v>115</v>
      </c>
      <c r="C146" s="13">
        <v>41.92</v>
      </c>
      <c r="D146" s="30">
        <f t="shared" si="53"/>
        <v>68000</v>
      </c>
      <c r="E146" s="29">
        <f t="shared" si="54"/>
        <v>2850.56</v>
      </c>
      <c r="F146" s="5">
        <v>66000</v>
      </c>
      <c r="G146" s="29">
        <f t="shared" si="55"/>
        <v>2766.72</v>
      </c>
      <c r="I146">
        <f t="shared" si="49"/>
        <v>2850.56</v>
      </c>
      <c r="J146">
        <f t="shared" si="50"/>
        <v>2766.72</v>
      </c>
      <c r="M146">
        <f t="shared" si="51"/>
        <v>57.6271186440678</v>
      </c>
      <c r="N146">
        <f t="shared" si="52"/>
        <v>55.93220338983051</v>
      </c>
    </row>
    <row r="147" spans="2:14" ht="16.5" customHeight="1" hidden="1">
      <c r="B147" s="1" t="s">
        <v>172</v>
      </c>
      <c r="C147" s="2">
        <v>57.75</v>
      </c>
      <c r="D147" s="30">
        <f t="shared" si="53"/>
        <v>68000</v>
      </c>
      <c r="E147" s="29">
        <f t="shared" si="54"/>
        <v>3927</v>
      </c>
      <c r="F147" s="5">
        <v>66000</v>
      </c>
      <c r="G147" s="29">
        <f t="shared" si="55"/>
        <v>3811.5</v>
      </c>
      <c r="I147">
        <f t="shared" si="49"/>
        <v>3927</v>
      </c>
      <c r="J147">
        <f t="shared" si="50"/>
        <v>3811.5</v>
      </c>
      <c r="M147">
        <f t="shared" si="51"/>
        <v>57.6271186440678</v>
      </c>
      <c r="N147">
        <f t="shared" si="52"/>
        <v>55.93220338983051</v>
      </c>
    </row>
    <row r="148" spans="2:7" ht="16.5" customHeight="1" hidden="1">
      <c r="B148" s="130" t="s">
        <v>64</v>
      </c>
      <c r="C148" s="131"/>
      <c r="D148" s="131"/>
      <c r="E148" s="131"/>
      <c r="F148" s="131"/>
      <c r="G148" s="132"/>
    </row>
    <row r="149" spans="2:14" ht="16.5" customHeight="1" hidden="1">
      <c r="B149" s="1" t="s">
        <v>65</v>
      </c>
      <c r="C149" s="2">
        <v>0.84</v>
      </c>
      <c r="D149" s="30">
        <f>F149+2000</f>
        <v>62000</v>
      </c>
      <c r="E149" s="29">
        <f>C149*D149/1000</f>
        <v>52.08</v>
      </c>
      <c r="F149" s="5">
        <v>60000</v>
      </c>
      <c r="G149" s="29">
        <f>C149*F149/1000</f>
        <v>50.4</v>
      </c>
      <c r="I149">
        <f>D149*C149/1000</f>
        <v>52.08</v>
      </c>
      <c r="J149">
        <f>C149*F149/1000</f>
        <v>50.4</v>
      </c>
      <c r="M149">
        <f>D149/1.18/1000</f>
        <v>52.54237288135594</v>
      </c>
      <c r="N149">
        <f>F149/1.18/1000</f>
        <v>50.847457627118644</v>
      </c>
    </row>
    <row r="150" spans="2:14" ht="16.5" customHeight="1" hidden="1">
      <c r="B150" s="1" t="s">
        <v>66</v>
      </c>
      <c r="C150" s="7">
        <v>1.173</v>
      </c>
      <c r="D150" s="30">
        <f>F150+2000</f>
        <v>62000</v>
      </c>
      <c r="E150" s="29">
        <f>C150*D150/1000</f>
        <v>72.726</v>
      </c>
      <c r="F150" s="5">
        <v>60000</v>
      </c>
      <c r="G150" s="29">
        <f>C150*F150/1000</f>
        <v>70.38</v>
      </c>
      <c r="I150">
        <f>D150*C150/1000</f>
        <v>72.726</v>
      </c>
      <c r="J150">
        <f>C150*F150/1000</f>
        <v>70.38</v>
      </c>
      <c r="M150">
        <f>D150/1.18/1000</f>
        <v>52.54237288135594</v>
      </c>
      <c r="N150">
        <f>F150/1.18/1000</f>
        <v>50.847457627118644</v>
      </c>
    </row>
    <row r="151" spans="2:14" ht="16.5" customHeight="1" hidden="1">
      <c r="B151" s="1" t="s">
        <v>175</v>
      </c>
      <c r="C151" s="7">
        <v>1.667</v>
      </c>
      <c r="D151" s="30">
        <f>F151+2000</f>
        <v>62000</v>
      </c>
      <c r="E151" s="29">
        <f>C151*D151/1000</f>
        <v>103.354</v>
      </c>
      <c r="F151" s="5">
        <v>60000</v>
      </c>
      <c r="G151" s="29">
        <f>C151*F151/1000</f>
        <v>100.02</v>
      </c>
      <c r="I151">
        <f>D151*C151/1000</f>
        <v>103.354</v>
      </c>
      <c r="J151">
        <f>C151*F151/1000</f>
        <v>100.02</v>
      </c>
      <c r="M151">
        <f>D151/1.18/1000</f>
        <v>52.54237288135594</v>
      </c>
      <c r="N151">
        <f>F151/1.18/1000</f>
        <v>50.847457627118644</v>
      </c>
    </row>
    <row r="152" spans="2:7" ht="16.5" customHeight="1" hidden="1">
      <c r="B152" s="130" t="s">
        <v>67</v>
      </c>
      <c r="C152" s="131"/>
      <c r="D152" s="131"/>
      <c r="E152" s="131"/>
      <c r="F152" s="131"/>
      <c r="G152" s="132"/>
    </row>
    <row r="153" spans="2:14" ht="16.5" customHeight="1" hidden="1">
      <c r="B153" s="1" t="s">
        <v>252</v>
      </c>
      <c r="C153" s="49">
        <v>5.99</v>
      </c>
      <c r="D153" s="30">
        <f aca="true" t="shared" si="56" ref="D153:D166">F153+2000</f>
        <v>63000</v>
      </c>
      <c r="E153" s="29">
        <f>C153*D153/1000</f>
        <v>377.37</v>
      </c>
      <c r="F153" s="5">
        <v>61000</v>
      </c>
      <c r="G153" s="29">
        <f>C153*F153/1000</f>
        <v>365.39</v>
      </c>
      <c r="I153">
        <f>D153*C153/1000</f>
        <v>377.37</v>
      </c>
      <c r="J153">
        <f>C153*F153/1000</f>
        <v>365.39</v>
      </c>
      <c r="M153">
        <f>D153/1.18/1000</f>
        <v>53.38983050847458</v>
      </c>
      <c r="N153">
        <f>F153/1.18/1000</f>
        <v>51.69491525423729</v>
      </c>
    </row>
    <row r="154" spans="2:14" ht="16.5" customHeight="1" hidden="1">
      <c r="B154" s="1" t="s">
        <v>68</v>
      </c>
      <c r="C154" s="2">
        <v>7.09</v>
      </c>
      <c r="D154" s="30">
        <f t="shared" si="56"/>
        <v>63000</v>
      </c>
      <c r="E154" s="29">
        <f aca="true" t="shared" si="57" ref="E154:E166">C154*D154/1000</f>
        <v>446.67</v>
      </c>
      <c r="F154" s="5">
        <v>61000</v>
      </c>
      <c r="G154" s="29">
        <f aca="true" t="shared" si="58" ref="G154:G166">C154*F154/1000</f>
        <v>432.49</v>
      </c>
      <c r="I154">
        <f aca="true" t="shared" si="59" ref="I154:I166">D154*C154/1000</f>
        <v>446.67</v>
      </c>
      <c r="J154">
        <f aca="true" t="shared" si="60" ref="J154:J166">C154*F154/1000</f>
        <v>432.49</v>
      </c>
      <c r="M154">
        <f aca="true" t="shared" si="61" ref="M154:M166">D154/1.18/1000</f>
        <v>53.38983050847458</v>
      </c>
      <c r="N154">
        <f aca="true" t="shared" si="62" ref="N154:N166">F154/1.18/1000</f>
        <v>51.69491525423729</v>
      </c>
    </row>
    <row r="155" spans="2:14" ht="16.5" customHeight="1" hidden="1">
      <c r="B155" s="1" t="s">
        <v>234</v>
      </c>
      <c r="C155" s="2">
        <v>7.35</v>
      </c>
      <c r="D155" s="30">
        <f t="shared" si="56"/>
        <v>63000</v>
      </c>
      <c r="E155" s="29">
        <f t="shared" si="57"/>
        <v>463.05</v>
      </c>
      <c r="F155" s="5">
        <v>61000</v>
      </c>
      <c r="G155" s="29">
        <f t="shared" si="58"/>
        <v>448.35</v>
      </c>
      <c r="I155">
        <f t="shared" si="59"/>
        <v>463.05</v>
      </c>
      <c r="J155">
        <f t="shared" si="60"/>
        <v>448.35</v>
      </c>
      <c r="M155">
        <f t="shared" si="61"/>
        <v>53.38983050847458</v>
      </c>
      <c r="N155">
        <f t="shared" si="62"/>
        <v>51.69491525423729</v>
      </c>
    </row>
    <row r="156" spans="2:14" ht="16.5" customHeight="1" hidden="1">
      <c r="B156" s="1" t="s">
        <v>122</v>
      </c>
      <c r="C156" s="2">
        <v>8.62</v>
      </c>
      <c r="D156" s="30">
        <f t="shared" si="56"/>
        <v>53000</v>
      </c>
      <c r="E156" s="29">
        <f t="shared" si="57"/>
        <v>456.85999999999996</v>
      </c>
      <c r="F156" s="5">
        <v>51000</v>
      </c>
      <c r="G156" s="29">
        <f t="shared" si="58"/>
        <v>439.61999999999995</v>
      </c>
      <c r="I156">
        <f t="shared" si="59"/>
        <v>456.85999999999996</v>
      </c>
      <c r="J156">
        <f t="shared" si="60"/>
        <v>439.61999999999995</v>
      </c>
      <c r="M156">
        <f t="shared" si="61"/>
        <v>44.91525423728814</v>
      </c>
      <c r="N156">
        <f t="shared" si="62"/>
        <v>43.22033898305085</v>
      </c>
    </row>
    <row r="157" spans="2:14" ht="16.5" customHeight="1" hidden="1">
      <c r="B157" s="1" t="s">
        <v>136</v>
      </c>
      <c r="C157" s="2">
        <v>10.84</v>
      </c>
      <c r="D157" s="30">
        <f t="shared" si="56"/>
        <v>57000</v>
      </c>
      <c r="E157" s="29">
        <f t="shared" si="57"/>
        <v>617.88</v>
      </c>
      <c r="F157" s="5">
        <v>55000</v>
      </c>
      <c r="G157" s="29">
        <f t="shared" si="58"/>
        <v>596.2</v>
      </c>
      <c r="I157">
        <f t="shared" si="59"/>
        <v>617.88</v>
      </c>
      <c r="J157">
        <f t="shared" si="60"/>
        <v>596.2</v>
      </c>
      <c r="M157">
        <f t="shared" si="61"/>
        <v>48.30508474576272</v>
      </c>
      <c r="N157">
        <f t="shared" si="62"/>
        <v>46.610169491525426</v>
      </c>
    </row>
    <row r="158" spans="2:14" ht="16.5" customHeight="1" hidden="1">
      <c r="B158" s="1" t="s">
        <v>69</v>
      </c>
      <c r="C158" s="2">
        <v>12.92</v>
      </c>
      <c r="D158" s="30">
        <f t="shared" si="56"/>
        <v>63000</v>
      </c>
      <c r="E158" s="29">
        <f t="shared" si="57"/>
        <v>813.96</v>
      </c>
      <c r="F158" s="5">
        <v>61000</v>
      </c>
      <c r="G158" s="29">
        <f t="shared" si="58"/>
        <v>788.12</v>
      </c>
      <c r="I158">
        <f t="shared" si="59"/>
        <v>813.96</v>
      </c>
      <c r="J158">
        <f t="shared" si="60"/>
        <v>788.12</v>
      </c>
      <c r="M158">
        <f t="shared" si="61"/>
        <v>53.38983050847458</v>
      </c>
      <c r="N158">
        <f t="shared" si="62"/>
        <v>51.69491525423729</v>
      </c>
    </row>
    <row r="159" spans="2:14" ht="16.5" customHeight="1" hidden="1">
      <c r="B159" s="1" t="s">
        <v>134</v>
      </c>
      <c r="C159" s="2">
        <v>12.4</v>
      </c>
      <c r="D159" s="30">
        <f t="shared" si="56"/>
        <v>63000</v>
      </c>
      <c r="E159" s="29">
        <f t="shared" si="57"/>
        <v>781.2</v>
      </c>
      <c r="F159" s="5">
        <v>61000</v>
      </c>
      <c r="G159" s="29">
        <f t="shared" si="58"/>
        <v>756.4</v>
      </c>
      <c r="I159">
        <f t="shared" si="59"/>
        <v>781.2</v>
      </c>
      <c r="J159">
        <f t="shared" si="60"/>
        <v>756.4</v>
      </c>
      <c r="M159">
        <f t="shared" si="61"/>
        <v>53.38983050847458</v>
      </c>
      <c r="N159">
        <f t="shared" si="62"/>
        <v>51.69491525423729</v>
      </c>
    </row>
    <row r="160" spans="2:14" ht="16.5" customHeight="1" hidden="1">
      <c r="B160" s="1" t="s">
        <v>70</v>
      </c>
      <c r="C160" s="13">
        <v>15</v>
      </c>
      <c r="D160" s="30">
        <f t="shared" si="56"/>
        <v>57000</v>
      </c>
      <c r="E160" s="29">
        <f t="shared" si="57"/>
        <v>855</v>
      </c>
      <c r="F160" s="5">
        <v>55000</v>
      </c>
      <c r="G160" s="29">
        <f t="shared" si="58"/>
        <v>825</v>
      </c>
      <c r="I160">
        <f t="shared" si="59"/>
        <v>855</v>
      </c>
      <c r="J160">
        <f t="shared" si="60"/>
        <v>825</v>
      </c>
      <c r="M160">
        <f t="shared" si="61"/>
        <v>48.30508474576272</v>
      </c>
      <c r="N160">
        <f t="shared" si="62"/>
        <v>46.610169491525426</v>
      </c>
    </row>
    <row r="161" spans="2:14" ht="16.5" customHeight="1" hidden="1">
      <c r="B161" s="1" t="s">
        <v>71</v>
      </c>
      <c r="C161" s="2">
        <v>16.67</v>
      </c>
      <c r="D161" s="30">
        <f t="shared" si="56"/>
        <v>57000</v>
      </c>
      <c r="E161" s="29">
        <f t="shared" si="57"/>
        <v>950.1900000000002</v>
      </c>
      <c r="F161" s="5">
        <v>55000</v>
      </c>
      <c r="G161" s="29">
        <f t="shared" si="58"/>
        <v>916.8500000000001</v>
      </c>
      <c r="I161">
        <f t="shared" si="59"/>
        <v>950.1900000000002</v>
      </c>
      <c r="J161">
        <f t="shared" si="60"/>
        <v>916.8500000000001</v>
      </c>
      <c r="M161">
        <f t="shared" si="61"/>
        <v>48.30508474576272</v>
      </c>
      <c r="N161">
        <f t="shared" si="62"/>
        <v>46.610169491525426</v>
      </c>
    </row>
    <row r="162" spans="2:14" ht="16.5" customHeight="1" hidden="1">
      <c r="B162" s="1" t="s">
        <v>145</v>
      </c>
      <c r="C162" s="2">
        <v>18.92</v>
      </c>
      <c r="D162" s="30">
        <f t="shared" si="56"/>
        <v>66000</v>
      </c>
      <c r="E162" s="29">
        <f t="shared" si="57"/>
        <v>1248.72</v>
      </c>
      <c r="F162" s="5">
        <v>64000</v>
      </c>
      <c r="G162" s="29">
        <f t="shared" si="58"/>
        <v>1210.88</v>
      </c>
      <c r="I162">
        <f t="shared" si="59"/>
        <v>1248.72</v>
      </c>
      <c r="J162">
        <f t="shared" si="60"/>
        <v>1210.88</v>
      </c>
      <c r="M162">
        <f t="shared" si="61"/>
        <v>55.93220338983051</v>
      </c>
      <c r="N162">
        <f t="shared" si="62"/>
        <v>54.237288135593225</v>
      </c>
    </row>
    <row r="163" spans="2:14" ht="16.5" customHeight="1" hidden="1">
      <c r="B163" s="1" t="s">
        <v>124</v>
      </c>
      <c r="C163" s="2">
        <v>21.84</v>
      </c>
      <c r="D163" s="30">
        <f t="shared" si="56"/>
        <v>83000</v>
      </c>
      <c r="E163" s="29">
        <f t="shared" si="57"/>
        <v>1812.72</v>
      </c>
      <c r="F163" s="5">
        <v>81000</v>
      </c>
      <c r="G163" s="29">
        <f t="shared" si="58"/>
        <v>1769.04</v>
      </c>
      <c r="I163">
        <f t="shared" si="59"/>
        <v>1812.72</v>
      </c>
      <c r="J163">
        <f t="shared" si="60"/>
        <v>1769.04</v>
      </c>
      <c r="M163">
        <f t="shared" si="61"/>
        <v>70.33898305084746</v>
      </c>
      <c r="N163">
        <f t="shared" si="62"/>
        <v>68.64406779661017</v>
      </c>
    </row>
    <row r="164" spans="2:14" ht="16.5" customHeight="1" hidden="1">
      <c r="B164" s="1" t="s">
        <v>72</v>
      </c>
      <c r="C164" s="2">
        <v>24.84</v>
      </c>
      <c r="D164" s="30">
        <f t="shared" si="56"/>
        <v>83000</v>
      </c>
      <c r="E164" s="29">
        <f t="shared" si="57"/>
        <v>2061.72</v>
      </c>
      <c r="F164" s="5">
        <v>81000</v>
      </c>
      <c r="G164" s="29">
        <f t="shared" si="58"/>
        <v>2012.04</v>
      </c>
      <c r="I164">
        <f t="shared" si="59"/>
        <v>2061.72</v>
      </c>
      <c r="J164">
        <f t="shared" si="60"/>
        <v>2012.04</v>
      </c>
      <c r="M164">
        <f t="shared" si="61"/>
        <v>70.33898305084746</v>
      </c>
      <c r="N164">
        <f t="shared" si="62"/>
        <v>68.64406779661017</v>
      </c>
    </row>
    <row r="165" spans="2:14" ht="16.5" customHeight="1" hidden="1">
      <c r="B165" s="1" t="s">
        <v>133</v>
      </c>
      <c r="C165" s="58">
        <v>28.34</v>
      </c>
      <c r="D165" s="30">
        <f t="shared" si="56"/>
        <v>83000</v>
      </c>
      <c r="E165" s="29">
        <f t="shared" si="57"/>
        <v>2352.22</v>
      </c>
      <c r="F165" s="5">
        <v>81000</v>
      </c>
      <c r="G165" s="29">
        <f t="shared" si="58"/>
        <v>2295.54</v>
      </c>
      <c r="I165">
        <f t="shared" si="59"/>
        <v>2352.22</v>
      </c>
      <c r="J165">
        <f t="shared" si="60"/>
        <v>2295.54</v>
      </c>
      <c r="M165">
        <f t="shared" si="61"/>
        <v>70.33898305084746</v>
      </c>
      <c r="N165">
        <f t="shared" si="62"/>
        <v>68.64406779661017</v>
      </c>
    </row>
    <row r="166" spans="2:14" ht="16.5" customHeight="1" hidden="1">
      <c r="B166" s="1" t="s">
        <v>171</v>
      </c>
      <c r="C166" s="45">
        <v>32.25</v>
      </c>
      <c r="D166" s="30">
        <f t="shared" si="56"/>
        <v>83000</v>
      </c>
      <c r="E166" s="29">
        <f t="shared" si="57"/>
        <v>2676.75</v>
      </c>
      <c r="F166" s="5">
        <v>81000</v>
      </c>
      <c r="G166" s="29">
        <f t="shared" si="58"/>
        <v>2612.25</v>
      </c>
      <c r="I166">
        <f t="shared" si="59"/>
        <v>2676.75</v>
      </c>
      <c r="J166">
        <f t="shared" si="60"/>
        <v>2612.25</v>
      </c>
      <c r="M166">
        <f t="shared" si="61"/>
        <v>70.33898305084746</v>
      </c>
      <c r="N166">
        <f t="shared" si="62"/>
        <v>68.64406779661017</v>
      </c>
    </row>
    <row r="167" spans="2:7" ht="16.5" customHeight="1" hidden="1">
      <c r="B167" s="130" t="s">
        <v>73</v>
      </c>
      <c r="C167" s="131"/>
      <c r="D167" s="131"/>
      <c r="E167" s="131"/>
      <c r="F167" s="131"/>
      <c r="G167" s="132"/>
    </row>
    <row r="168" spans="2:7" ht="16.5" customHeight="1" hidden="1">
      <c r="B168" s="1"/>
      <c r="C168" s="2"/>
      <c r="D168" s="125" t="s">
        <v>74</v>
      </c>
      <c r="E168" s="126"/>
      <c r="F168" s="127" t="s">
        <v>75</v>
      </c>
      <c r="G168" s="128"/>
    </row>
    <row r="169" spans="2:14" ht="16.5" customHeight="1" hidden="1">
      <c r="B169" s="1" t="s">
        <v>76</v>
      </c>
      <c r="C169" s="2"/>
      <c r="D169" s="138">
        <f aca="true" t="shared" si="63" ref="D169:D174">F169+2000</f>
        <v>67000</v>
      </c>
      <c r="E169" s="139"/>
      <c r="F169" s="141">
        <v>65000</v>
      </c>
      <c r="G169" s="142"/>
      <c r="I169">
        <f aca="true" t="shared" si="64" ref="I169:I174">D169*C169/1000</f>
        <v>0</v>
      </c>
      <c r="J169">
        <f aca="true" t="shared" si="65" ref="J169:J174">C169*F169/1000</f>
        <v>0</v>
      </c>
      <c r="M169">
        <f aca="true" t="shared" si="66" ref="M169:M174">D169/1.18/1000</f>
        <v>56.779661016949156</v>
      </c>
      <c r="N169">
        <f aca="true" t="shared" si="67" ref="N169:N174">F169/1.18/1000</f>
        <v>55.08474576271186</v>
      </c>
    </row>
    <row r="170" spans="2:14" ht="16.5" customHeight="1" hidden="1">
      <c r="B170" s="1" t="s">
        <v>254</v>
      </c>
      <c r="C170" s="49"/>
      <c r="D170" s="138">
        <f t="shared" si="63"/>
        <v>67000</v>
      </c>
      <c r="E170" s="139"/>
      <c r="F170" s="141">
        <v>65000</v>
      </c>
      <c r="G170" s="142"/>
      <c r="I170">
        <f t="shared" si="64"/>
        <v>0</v>
      </c>
      <c r="J170">
        <f t="shared" si="65"/>
        <v>0</v>
      </c>
      <c r="M170">
        <f t="shared" si="66"/>
        <v>56.779661016949156</v>
      </c>
      <c r="N170">
        <f t="shared" si="67"/>
        <v>55.08474576271186</v>
      </c>
    </row>
    <row r="171" spans="2:14" ht="16.5" customHeight="1" hidden="1">
      <c r="B171" s="1" t="s">
        <v>163</v>
      </c>
      <c r="C171" s="11"/>
      <c r="D171" s="138">
        <f t="shared" si="63"/>
        <v>67000</v>
      </c>
      <c r="E171" s="139"/>
      <c r="F171" s="141">
        <v>65000</v>
      </c>
      <c r="G171" s="142"/>
      <c r="I171">
        <f t="shared" si="64"/>
        <v>0</v>
      </c>
      <c r="J171">
        <f t="shared" si="65"/>
        <v>0</v>
      </c>
      <c r="M171">
        <f t="shared" si="66"/>
        <v>56.779661016949156</v>
      </c>
      <c r="N171">
        <f t="shared" si="67"/>
        <v>55.08474576271186</v>
      </c>
    </row>
    <row r="172" spans="2:14" ht="16.5" customHeight="1" hidden="1">
      <c r="B172" s="1" t="s">
        <v>242</v>
      </c>
      <c r="C172" s="42"/>
      <c r="D172" s="138">
        <f t="shared" si="63"/>
        <v>67000</v>
      </c>
      <c r="E172" s="139"/>
      <c r="F172" s="141">
        <v>65000</v>
      </c>
      <c r="G172" s="142"/>
      <c r="I172">
        <f t="shared" si="64"/>
        <v>0</v>
      </c>
      <c r="J172">
        <f t="shared" si="65"/>
        <v>0</v>
      </c>
      <c r="M172">
        <f t="shared" si="66"/>
        <v>56.779661016949156</v>
      </c>
      <c r="N172">
        <f t="shared" si="67"/>
        <v>55.08474576271186</v>
      </c>
    </row>
    <row r="173" spans="2:14" ht="16.5" customHeight="1" hidden="1">
      <c r="B173" s="1" t="s">
        <v>132</v>
      </c>
      <c r="C173" s="36"/>
      <c r="D173" s="138">
        <f t="shared" si="63"/>
        <v>67000</v>
      </c>
      <c r="E173" s="139"/>
      <c r="F173" s="141">
        <v>65000</v>
      </c>
      <c r="G173" s="142"/>
      <c r="I173">
        <f t="shared" si="64"/>
        <v>0</v>
      </c>
      <c r="J173">
        <f t="shared" si="65"/>
        <v>0</v>
      </c>
      <c r="M173">
        <f t="shared" si="66"/>
        <v>56.779661016949156</v>
      </c>
      <c r="N173">
        <f t="shared" si="67"/>
        <v>55.08474576271186</v>
      </c>
    </row>
    <row r="174" spans="2:14" ht="16.5" customHeight="1" hidden="1">
      <c r="B174" s="1" t="s">
        <v>233</v>
      </c>
      <c r="C174" s="2"/>
      <c r="D174" s="138">
        <f t="shared" si="63"/>
        <v>67000</v>
      </c>
      <c r="E174" s="139"/>
      <c r="F174" s="141">
        <v>65000</v>
      </c>
      <c r="G174" s="142"/>
      <c r="I174">
        <f t="shared" si="64"/>
        <v>0</v>
      </c>
      <c r="J174">
        <f t="shared" si="65"/>
        <v>0</v>
      </c>
      <c r="M174">
        <f t="shared" si="66"/>
        <v>56.779661016949156</v>
      </c>
      <c r="N174">
        <f t="shared" si="67"/>
        <v>55.08474576271186</v>
      </c>
    </row>
    <row r="175" spans="2:7" ht="16.5" customHeight="1" hidden="1">
      <c r="B175" s="130" t="s">
        <v>182</v>
      </c>
      <c r="C175" s="131"/>
      <c r="D175" s="131"/>
      <c r="E175" s="131"/>
      <c r="F175" s="131"/>
      <c r="G175" s="132"/>
    </row>
    <row r="176" spans="2:7" ht="16.5" customHeight="1" hidden="1">
      <c r="B176" s="1"/>
      <c r="C176" s="22" t="s">
        <v>100</v>
      </c>
      <c r="D176" s="125" t="s">
        <v>77</v>
      </c>
      <c r="E176" s="126"/>
      <c r="F176" s="127" t="s">
        <v>78</v>
      </c>
      <c r="G176" s="128"/>
    </row>
    <row r="177" spans="2:14" ht="15.75" hidden="1">
      <c r="B177" s="1" t="s">
        <v>183</v>
      </c>
      <c r="C177" s="65">
        <v>16</v>
      </c>
      <c r="D177" s="30">
        <f>F177+2000</f>
        <v>66000</v>
      </c>
      <c r="E177" s="29">
        <f>C177*D177/1000</f>
        <v>1056</v>
      </c>
      <c r="F177" s="5">
        <v>64000</v>
      </c>
      <c r="G177" s="29">
        <f>C177*F177/1000</f>
        <v>1024</v>
      </c>
      <c r="I177">
        <f>D177*C177/1000</f>
        <v>1056</v>
      </c>
      <c r="J177">
        <f>C177*F177/1000</f>
        <v>1024</v>
      </c>
      <c r="M177">
        <f>D177/1.18/1000</f>
        <v>55.93220338983051</v>
      </c>
      <c r="N177">
        <f>F177/1.18/1000</f>
        <v>54.237288135593225</v>
      </c>
    </row>
    <row r="178" spans="2:14" ht="15.75" hidden="1">
      <c r="B178" s="1" t="s">
        <v>118</v>
      </c>
      <c r="C178" s="75">
        <v>21</v>
      </c>
      <c r="D178" s="30">
        <f>F178+2000</f>
        <v>66000</v>
      </c>
      <c r="E178" s="29">
        <f>C178*D178/1000</f>
        <v>1386</v>
      </c>
      <c r="F178" s="5">
        <v>64000</v>
      </c>
      <c r="G178" s="29">
        <f>C178*F178/1000</f>
        <v>1344</v>
      </c>
      <c r="I178">
        <f>D178*C178/1000</f>
        <v>1386</v>
      </c>
      <c r="J178">
        <f>C178*F178/1000</f>
        <v>1344</v>
      </c>
      <c r="M178">
        <f>D178/1.18/1000</f>
        <v>55.93220338983051</v>
      </c>
      <c r="N178">
        <f>F178/1.18/1000</f>
        <v>54.237288135593225</v>
      </c>
    </row>
    <row r="179" spans="2:14" ht="15.75" hidden="1">
      <c r="B179" s="1" t="s">
        <v>97</v>
      </c>
      <c r="C179" s="22">
        <v>36.7</v>
      </c>
      <c r="D179" s="30">
        <f>F179+2000</f>
        <v>66000</v>
      </c>
      <c r="E179" s="29">
        <f>C179*D179/1000</f>
        <v>2422.2</v>
      </c>
      <c r="F179" s="5">
        <v>64000</v>
      </c>
      <c r="G179" s="29">
        <f>C179*F179/1000</f>
        <v>2348.8</v>
      </c>
      <c r="I179">
        <f>D179*C179/1000</f>
        <v>2422.2</v>
      </c>
      <c r="J179">
        <f>C179*F179/1000</f>
        <v>2348.8</v>
      </c>
      <c r="M179">
        <f>D179/1.18/1000</f>
        <v>55.93220338983051</v>
      </c>
      <c r="N179">
        <f>F179/1.18/1000</f>
        <v>54.237288135593225</v>
      </c>
    </row>
    <row r="180" spans="2:7" ht="16.5" customHeight="1" hidden="1">
      <c r="B180" s="130" t="s">
        <v>91</v>
      </c>
      <c r="C180" s="131"/>
      <c r="D180" s="131"/>
      <c r="E180" s="131"/>
      <c r="F180" s="131"/>
      <c r="G180" s="132"/>
    </row>
    <row r="181" spans="2:7" ht="16.5" customHeight="1" hidden="1">
      <c r="B181" s="1"/>
      <c r="C181" s="2" t="s">
        <v>100</v>
      </c>
      <c r="D181" s="125" t="s">
        <v>77</v>
      </c>
      <c r="E181" s="126"/>
      <c r="F181" s="127" t="s">
        <v>78</v>
      </c>
      <c r="G181" s="128"/>
    </row>
    <row r="182" spans="2:14" ht="15.75" hidden="1">
      <c r="B182" s="1" t="s">
        <v>241</v>
      </c>
      <c r="C182" s="2">
        <v>16</v>
      </c>
      <c r="D182" s="30">
        <f>F182+2000</f>
        <v>64000</v>
      </c>
      <c r="E182" s="29">
        <f aca="true" t="shared" si="68" ref="E182:E187">C182*D182/1000</f>
        <v>1024</v>
      </c>
      <c r="F182" s="5">
        <v>62000</v>
      </c>
      <c r="G182" s="29">
        <f aca="true" t="shared" si="69" ref="G182:G187">C182*F182/1000</f>
        <v>992</v>
      </c>
      <c r="I182">
        <f aca="true" t="shared" si="70" ref="I182:I194">D182*C182/1000</f>
        <v>1024</v>
      </c>
      <c r="J182">
        <f aca="true" t="shared" si="71" ref="J182:J194">C182*F182/1000</f>
        <v>992</v>
      </c>
      <c r="M182">
        <f aca="true" t="shared" si="72" ref="M182:M194">D182/1.18/1000</f>
        <v>54.237288135593225</v>
      </c>
      <c r="N182">
        <f aca="true" t="shared" si="73" ref="N182:N194">F182/1.18/1000</f>
        <v>52.54237288135594</v>
      </c>
    </row>
    <row r="183" spans="2:14" ht="15.75" hidden="1">
      <c r="B183" s="1" t="s">
        <v>283</v>
      </c>
      <c r="C183" s="73">
        <v>11.5</v>
      </c>
      <c r="D183" s="30">
        <f>F183+2000</f>
        <v>64000</v>
      </c>
      <c r="E183" s="29">
        <f t="shared" si="68"/>
        <v>736</v>
      </c>
      <c r="F183" s="5">
        <v>62000</v>
      </c>
      <c r="G183" s="29">
        <f t="shared" si="69"/>
        <v>713</v>
      </c>
      <c r="I183">
        <f>D183*C183/1000</f>
        <v>736</v>
      </c>
      <c r="J183">
        <f>C183*F183/1000</f>
        <v>713</v>
      </c>
      <c r="M183">
        <f>D183/1.18/1000</f>
        <v>54.237288135593225</v>
      </c>
      <c r="N183">
        <f>F183/1.18/1000</f>
        <v>52.54237288135594</v>
      </c>
    </row>
    <row r="184" spans="2:14" ht="15.75" hidden="1">
      <c r="B184" s="1" t="s">
        <v>183</v>
      </c>
      <c r="C184" s="45">
        <v>18</v>
      </c>
      <c r="D184" s="30">
        <f aca="true" t="shared" si="74" ref="D184:D194">F184+2000</f>
        <v>64000</v>
      </c>
      <c r="E184" s="29">
        <f t="shared" si="68"/>
        <v>1152</v>
      </c>
      <c r="F184" s="5">
        <v>62000</v>
      </c>
      <c r="G184" s="29">
        <f t="shared" si="69"/>
        <v>1116</v>
      </c>
      <c r="I184">
        <f>D184*C184/1000</f>
        <v>1152</v>
      </c>
      <c r="J184">
        <f>C184*F184/1000</f>
        <v>1116</v>
      </c>
      <c r="M184">
        <f>D184/1.18/1000</f>
        <v>54.237288135593225</v>
      </c>
      <c r="N184">
        <f>F184/1.18/1000</f>
        <v>52.54237288135594</v>
      </c>
    </row>
    <row r="185" spans="2:14" ht="15.75" hidden="1">
      <c r="B185" s="1" t="s">
        <v>282</v>
      </c>
      <c r="C185" s="73">
        <v>13</v>
      </c>
      <c r="D185" s="30">
        <f>F185+2000</f>
        <v>64000</v>
      </c>
      <c r="E185" s="29">
        <f t="shared" si="68"/>
        <v>832</v>
      </c>
      <c r="F185" s="5">
        <v>62000</v>
      </c>
      <c r="G185" s="29">
        <f t="shared" si="69"/>
        <v>806</v>
      </c>
      <c r="I185">
        <f>D185*C185/1000</f>
        <v>832</v>
      </c>
      <c r="J185">
        <f>C185*F185/1000</f>
        <v>806</v>
      </c>
      <c r="M185">
        <f>D185/1.18/1000</f>
        <v>54.237288135593225</v>
      </c>
      <c r="N185">
        <f>F185/1.18/1000</f>
        <v>52.54237288135594</v>
      </c>
    </row>
    <row r="186" spans="2:14" ht="15.75" hidden="1">
      <c r="B186" s="1" t="s">
        <v>118</v>
      </c>
      <c r="C186" s="42">
        <v>20</v>
      </c>
      <c r="D186" s="30">
        <f t="shared" si="74"/>
        <v>64000</v>
      </c>
      <c r="E186" s="29">
        <f t="shared" si="68"/>
        <v>1280</v>
      </c>
      <c r="F186" s="5">
        <v>62000</v>
      </c>
      <c r="G186" s="29">
        <f t="shared" si="69"/>
        <v>1240</v>
      </c>
      <c r="I186">
        <f>D186*C186/1000</f>
        <v>1280</v>
      </c>
      <c r="J186">
        <f>C186*F186/1000</f>
        <v>1240</v>
      </c>
      <c r="M186">
        <f>D186/1.18/1000</f>
        <v>54.237288135593225</v>
      </c>
      <c r="N186">
        <f>F186/1.18/1000</f>
        <v>52.54237288135594</v>
      </c>
    </row>
    <row r="187" spans="2:14" ht="15.75" hidden="1">
      <c r="B187" s="1" t="s">
        <v>243</v>
      </c>
      <c r="C187" s="44">
        <v>15</v>
      </c>
      <c r="D187" s="30">
        <f t="shared" si="74"/>
        <v>64000</v>
      </c>
      <c r="E187" s="29">
        <f t="shared" si="68"/>
        <v>960</v>
      </c>
      <c r="F187" s="5">
        <v>62000</v>
      </c>
      <c r="G187" s="29">
        <f t="shared" si="69"/>
        <v>930</v>
      </c>
      <c r="I187">
        <f>D187*C187/1000</f>
        <v>960</v>
      </c>
      <c r="J187">
        <f>C187*F187/1000</f>
        <v>930</v>
      </c>
      <c r="M187">
        <f>D187/1.18/1000</f>
        <v>54.237288135593225</v>
      </c>
      <c r="N187">
        <f>F187/1.18/1000</f>
        <v>52.54237288135594</v>
      </c>
    </row>
    <row r="188" spans="2:14" ht="15.75" hidden="1">
      <c r="B188" s="1" t="s">
        <v>95</v>
      </c>
      <c r="C188" s="2">
        <v>16.2</v>
      </c>
      <c r="D188" s="30">
        <f t="shared" si="74"/>
        <v>64000</v>
      </c>
      <c r="E188" s="29">
        <f aca="true" t="shared" si="75" ref="E188:E194">C188*D188/1000</f>
        <v>1036.8</v>
      </c>
      <c r="F188" s="5">
        <v>62000</v>
      </c>
      <c r="G188" s="29">
        <f aca="true" t="shared" si="76" ref="G188:G194">C188*F188/1000</f>
        <v>1004.4</v>
      </c>
      <c r="I188">
        <f t="shared" si="70"/>
        <v>1036.8</v>
      </c>
      <c r="J188">
        <f t="shared" si="71"/>
        <v>1004.4</v>
      </c>
      <c r="M188">
        <f t="shared" si="72"/>
        <v>54.237288135593225</v>
      </c>
      <c r="N188">
        <f t="shared" si="73"/>
        <v>52.54237288135594</v>
      </c>
    </row>
    <row r="189" spans="2:14" ht="15.75" hidden="1">
      <c r="B189" s="1" t="s">
        <v>270</v>
      </c>
      <c r="C189" s="56">
        <v>18</v>
      </c>
      <c r="D189" s="30">
        <f t="shared" si="74"/>
        <v>64000</v>
      </c>
      <c r="E189" s="29">
        <f>C189*D189/1000</f>
        <v>1152</v>
      </c>
      <c r="F189" s="5">
        <v>62000</v>
      </c>
      <c r="G189" s="29">
        <f>C189*F189/1000</f>
        <v>1116</v>
      </c>
      <c r="I189">
        <f>D189*C189/1000</f>
        <v>1152</v>
      </c>
      <c r="J189">
        <f>C189*F189/1000</f>
        <v>1116</v>
      </c>
      <c r="M189">
        <f>D189/1.18/1000</f>
        <v>54.237288135593225</v>
      </c>
      <c r="N189">
        <f>F189/1.18/1000</f>
        <v>52.54237288135594</v>
      </c>
    </row>
    <row r="190" spans="2:14" ht="15.75" hidden="1">
      <c r="B190" s="1" t="s">
        <v>96</v>
      </c>
      <c r="C190" s="2">
        <v>26.38</v>
      </c>
      <c r="D190" s="30">
        <f t="shared" si="74"/>
        <v>64000</v>
      </c>
      <c r="E190" s="29">
        <f t="shared" si="75"/>
        <v>1688.32</v>
      </c>
      <c r="F190" s="5">
        <v>62000</v>
      </c>
      <c r="G190" s="29">
        <f t="shared" si="76"/>
        <v>1635.56</v>
      </c>
      <c r="I190">
        <f t="shared" si="70"/>
        <v>1688.32</v>
      </c>
      <c r="J190">
        <f t="shared" si="71"/>
        <v>1635.56</v>
      </c>
      <c r="M190">
        <f t="shared" si="72"/>
        <v>54.237288135593225</v>
      </c>
      <c r="N190">
        <f t="shared" si="73"/>
        <v>52.54237288135594</v>
      </c>
    </row>
    <row r="191" spans="2:14" ht="15.75" hidden="1">
      <c r="B191" s="1" t="s">
        <v>193</v>
      </c>
      <c r="C191" s="24">
        <v>31.62</v>
      </c>
      <c r="D191" s="30">
        <f t="shared" si="74"/>
        <v>64000</v>
      </c>
      <c r="E191" s="29">
        <f t="shared" si="75"/>
        <v>2023.68</v>
      </c>
      <c r="F191" s="5">
        <v>62000</v>
      </c>
      <c r="G191" s="29">
        <f t="shared" si="76"/>
        <v>1960.44</v>
      </c>
      <c r="I191">
        <f>D191*C191/1000</f>
        <v>2023.68</v>
      </c>
      <c r="J191">
        <f>C191*F191/1000</f>
        <v>1960.44</v>
      </c>
      <c r="M191">
        <f>D191/1.18/1000</f>
        <v>54.237288135593225</v>
      </c>
      <c r="N191">
        <f>F191/1.18/1000</f>
        <v>52.54237288135594</v>
      </c>
    </row>
    <row r="192" spans="2:14" ht="15.75" hidden="1">
      <c r="B192" s="1" t="s">
        <v>97</v>
      </c>
      <c r="C192" s="2">
        <v>36.5</v>
      </c>
      <c r="D192" s="30">
        <f t="shared" si="74"/>
        <v>64000</v>
      </c>
      <c r="E192" s="29">
        <f t="shared" si="75"/>
        <v>2336</v>
      </c>
      <c r="F192" s="5">
        <v>62000</v>
      </c>
      <c r="G192" s="29">
        <f t="shared" si="76"/>
        <v>2263</v>
      </c>
      <c r="I192">
        <f t="shared" si="70"/>
        <v>2336</v>
      </c>
      <c r="J192">
        <f t="shared" si="71"/>
        <v>2263</v>
      </c>
      <c r="M192">
        <f t="shared" si="72"/>
        <v>54.237288135593225</v>
      </c>
      <c r="N192">
        <f t="shared" si="73"/>
        <v>52.54237288135594</v>
      </c>
    </row>
    <row r="193" spans="2:14" ht="15.75" hidden="1">
      <c r="B193" s="1" t="s">
        <v>98</v>
      </c>
      <c r="C193" s="2">
        <v>50.5</v>
      </c>
      <c r="D193" s="30">
        <f t="shared" si="74"/>
        <v>64000</v>
      </c>
      <c r="E193" s="29">
        <f t="shared" si="75"/>
        <v>3232</v>
      </c>
      <c r="F193" s="5">
        <v>62000</v>
      </c>
      <c r="G193" s="29">
        <f t="shared" si="76"/>
        <v>3131</v>
      </c>
      <c r="I193">
        <f t="shared" si="70"/>
        <v>3232</v>
      </c>
      <c r="J193">
        <f t="shared" si="71"/>
        <v>3131</v>
      </c>
      <c r="M193">
        <f t="shared" si="72"/>
        <v>54.237288135593225</v>
      </c>
      <c r="N193">
        <f t="shared" si="73"/>
        <v>52.54237288135594</v>
      </c>
    </row>
    <row r="194" spans="2:14" ht="15.75" hidden="1">
      <c r="B194" s="1" t="s">
        <v>99</v>
      </c>
      <c r="C194" s="2">
        <v>77</v>
      </c>
      <c r="D194" s="30">
        <f t="shared" si="74"/>
        <v>64000</v>
      </c>
      <c r="E194" s="29">
        <f t="shared" si="75"/>
        <v>4928</v>
      </c>
      <c r="F194" s="5">
        <v>62000</v>
      </c>
      <c r="G194" s="29">
        <f t="shared" si="76"/>
        <v>4774</v>
      </c>
      <c r="I194">
        <f t="shared" si="70"/>
        <v>4928</v>
      </c>
      <c r="J194">
        <f t="shared" si="71"/>
        <v>4774</v>
      </c>
      <c r="M194">
        <f t="shared" si="72"/>
        <v>54.237288135593225</v>
      </c>
      <c r="N194">
        <f t="shared" si="73"/>
        <v>52.54237288135594</v>
      </c>
    </row>
    <row r="195" spans="2:7" ht="16.5" customHeight="1" hidden="1">
      <c r="B195" s="130" t="s">
        <v>92</v>
      </c>
      <c r="C195" s="131"/>
      <c r="D195" s="131"/>
      <c r="E195" s="131"/>
      <c r="F195" s="131"/>
      <c r="G195" s="132"/>
    </row>
    <row r="196" spans="2:7" ht="16.5" customHeight="1" hidden="1">
      <c r="B196" s="1"/>
      <c r="C196" s="2" t="s">
        <v>100</v>
      </c>
      <c r="D196" s="125" t="s">
        <v>77</v>
      </c>
      <c r="E196" s="126"/>
      <c r="F196" s="127" t="s">
        <v>78</v>
      </c>
      <c r="G196" s="128"/>
    </row>
    <row r="197" spans="2:14" ht="15.75" hidden="1">
      <c r="B197" s="1" t="s">
        <v>97</v>
      </c>
      <c r="C197" s="43">
        <v>40</v>
      </c>
      <c r="D197" s="30">
        <f aca="true" t="shared" si="77" ref="D197:D214">F197+2000</f>
        <v>58000</v>
      </c>
      <c r="E197" s="29">
        <f>C197*D197/1000</f>
        <v>2320</v>
      </c>
      <c r="F197" s="5">
        <v>56000</v>
      </c>
      <c r="G197" s="29">
        <f>C197*F197/1000</f>
        <v>2240</v>
      </c>
      <c r="I197">
        <f>D197*C197/1000</f>
        <v>2320</v>
      </c>
      <c r="J197">
        <f>C197*F197/1000</f>
        <v>2240</v>
      </c>
      <c r="M197">
        <f>D197/1.18/1000</f>
        <v>49.15254237288136</v>
      </c>
      <c r="N197">
        <f>F197/1.18/1000</f>
        <v>47.45762711864407</v>
      </c>
    </row>
    <row r="198" spans="2:14" ht="15.75" hidden="1">
      <c r="B198" s="1" t="s">
        <v>101</v>
      </c>
      <c r="C198" s="2">
        <v>36</v>
      </c>
      <c r="D198" s="30">
        <f t="shared" si="77"/>
        <v>57000</v>
      </c>
      <c r="E198" s="29">
        <f aca="true" t="shared" si="78" ref="E198:E214">C198*D198/1000</f>
        <v>2052</v>
      </c>
      <c r="F198" s="5">
        <v>55000</v>
      </c>
      <c r="G198" s="29">
        <f aca="true" t="shared" si="79" ref="G198:G214">C198*F198/1000</f>
        <v>1980</v>
      </c>
      <c r="I198">
        <f aca="true" t="shared" si="80" ref="I198:I211">D198*C198/1000</f>
        <v>2052</v>
      </c>
      <c r="J198">
        <f aca="true" t="shared" si="81" ref="J198:J211">C198*F198/1000</f>
        <v>1980</v>
      </c>
      <c r="M198">
        <f aca="true" t="shared" si="82" ref="M198:M211">D198/1.18/1000</f>
        <v>48.30508474576272</v>
      </c>
      <c r="N198">
        <f aca="true" t="shared" si="83" ref="N198:N211">F198/1.18/1000</f>
        <v>46.610169491525426</v>
      </c>
    </row>
    <row r="199" spans="2:14" ht="15.75" hidden="1">
      <c r="B199" s="1" t="s">
        <v>102</v>
      </c>
      <c r="C199" s="2">
        <v>37</v>
      </c>
      <c r="D199" s="30">
        <f t="shared" si="77"/>
        <v>57000</v>
      </c>
      <c r="E199" s="29">
        <f t="shared" si="78"/>
        <v>2109</v>
      </c>
      <c r="F199" s="5">
        <v>55000</v>
      </c>
      <c r="G199" s="29">
        <f t="shared" si="79"/>
        <v>2035</v>
      </c>
      <c r="I199">
        <f t="shared" si="80"/>
        <v>2109</v>
      </c>
      <c r="J199">
        <f t="shared" si="81"/>
        <v>2035</v>
      </c>
      <c r="M199">
        <f t="shared" si="82"/>
        <v>48.30508474576272</v>
      </c>
      <c r="N199">
        <f t="shared" si="83"/>
        <v>46.610169491525426</v>
      </c>
    </row>
    <row r="200" spans="2:14" ht="15.75" hidden="1">
      <c r="B200" s="1" t="s">
        <v>98</v>
      </c>
      <c r="C200" s="2">
        <v>54.85</v>
      </c>
      <c r="D200" s="30">
        <f t="shared" si="77"/>
        <v>57000</v>
      </c>
      <c r="E200" s="29">
        <f t="shared" si="78"/>
        <v>3126.45</v>
      </c>
      <c r="F200" s="5">
        <v>55000</v>
      </c>
      <c r="G200" s="29">
        <f t="shared" si="79"/>
        <v>3016.75</v>
      </c>
      <c r="I200">
        <f t="shared" si="80"/>
        <v>3126.45</v>
      </c>
      <c r="J200">
        <f t="shared" si="81"/>
        <v>3016.75</v>
      </c>
      <c r="M200">
        <f t="shared" si="82"/>
        <v>48.30508474576272</v>
      </c>
      <c r="N200">
        <f t="shared" si="83"/>
        <v>46.610169491525426</v>
      </c>
    </row>
    <row r="201" spans="2:14" ht="15.75" hidden="1">
      <c r="B201" s="1" t="s">
        <v>103</v>
      </c>
      <c r="C201" s="2">
        <v>62</v>
      </c>
      <c r="D201" s="30">
        <f t="shared" si="77"/>
        <v>57000</v>
      </c>
      <c r="E201" s="29">
        <f t="shared" si="78"/>
        <v>3534</v>
      </c>
      <c r="F201" s="5">
        <v>55000</v>
      </c>
      <c r="G201" s="29">
        <f t="shared" si="79"/>
        <v>3410</v>
      </c>
      <c r="I201">
        <f t="shared" si="80"/>
        <v>3534</v>
      </c>
      <c r="J201">
        <f t="shared" si="81"/>
        <v>3410</v>
      </c>
      <c r="K201" s="6"/>
      <c r="M201">
        <f t="shared" si="82"/>
        <v>48.30508474576272</v>
      </c>
      <c r="N201">
        <f t="shared" si="83"/>
        <v>46.610169491525426</v>
      </c>
    </row>
    <row r="202" spans="2:14" ht="15.75" hidden="1">
      <c r="B202" s="1" t="s">
        <v>99</v>
      </c>
      <c r="C202" s="2">
        <v>81.67</v>
      </c>
      <c r="D202" s="30">
        <f t="shared" si="77"/>
        <v>57000</v>
      </c>
      <c r="E202" s="29">
        <f t="shared" si="78"/>
        <v>4655.19</v>
      </c>
      <c r="F202" s="5">
        <v>55000</v>
      </c>
      <c r="G202" s="29">
        <f t="shared" si="79"/>
        <v>4491.85</v>
      </c>
      <c r="I202">
        <f t="shared" si="80"/>
        <v>4655.19</v>
      </c>
      <c r="J202">
        <f t="shared" si="81"/>
        <v>4491.85</v>
      </c>
      <c r="M202">
        <f t="shared" si="82"/>
        <v>48.30508474576272</v>
      </c>
      <c r="N202">
        <f t="shared" si="83"/>
        <v>46.610169491525426</v>
      </c>
    </row>
    <row r="203" spans="2:14" ht="15.75" hidden="1">
      <c r="B203" s="1" t="s">
        <v>273</v>
      </c>
      <c r="C203" s="59">
        <v>240</v>
      </c>
      <c r="D203" s="30">
        <f>F203+2000</f>
        <v>57000</v>
      </c>
      <c r="E203" s="29">
        <f>C203*D203/1000</f>
        <v>13680</v>
      </c>
      <c r="F203" s="5">
        <v>55000</v>
      </c>
      <c r="G203" s="29">
        <f>C203*F203/1000</f>
        <v>13200</v>
      </c>
      <c r="I203">
        <f>D203*C203/1000</f>
        <v>13680</v>
      </c>
      <c r="J203">
        <f>C203*F203/1000</f>
        <v>13200</v>
      </c>
      <c r="M203">
        <f>D203/1.18/1000</f>
        <v>48.30508474576272</v>
      </c>
      <c r="N203">
        <f>F203/1.18/1000</f>
        <v>46.610169491525426</v>
      </c>
    </row>
    <row r="204" spans="2:14" ht="15.75" hidden="1">
      <c r="B204" s="1" t="s">
        <v>104</v>
      </c>
      <c r="C204" s="2">
        <v>290</v>
      </c>
      <c r="D204" s="30">
        <f t="shared" si="77"/>
        <v>56000</v>
      </c>
      <c r="E204" s="29">
        <f t="shared" si="78"/>
        <v>16240</v>
      </c>
      <c r="F204" s="5">
        <v>54000</v>
      </c>
      <c r="G204" s="29">
        <f t="shared" si="79"/>
        <v>15660</v>
      </c>
      <c r="I204">
        <f t="shared" si="80"/>
        <v>16240</v>
      </c>
      <c r="J204">
        <f t="shared" si="81"/>
        <v>15660</v>
      </c>
      <c r="M204">
        <f t="shared" si="82"/>
        <v>47.45762711864407</v>
      </c>
      <c r="N204">
        <f t="shared" si="83"/>
        <v>45.76271186440678</v>
      </c>
    </row>
    <row r="205" spans="2:14" ht="15.75" hidden="1">
      <c r="B205" s="1" t="s">
        <v>129</v>
      </c>
      <c r="C205" s="2">
        <v>354</v>
      </c>
      <c r="D205" s="30">
        <f t="shared" si="77"/>
        <v>56000</v>
      </c>
      <c r="E205" s="29">
        <f t="shared" si="78"/>
        <v>19824</v>
      </c>
      <c r="F205" s="5">
        <v>54000</v>
      </c>
      <c r="G205" s="29">
        <f t="shared" si="79"/>
        <v>19116</v>
      </c>
      <c r="I205">
        <f t="shared" si="80"/>
        <v>19824</v>
      </c>
      <c r="J205">
        <f t="shared" si="81"/>
        <v>19116</v>
      </c>
      <c r="M205">
        <f t="shared" si="82"/>
        <v>47.45762711864407</v>
      </c>
      <c r="N205">
        <f t="shared" si="83"/>
        <v>45.76271186440678</v>
      </c>
    </row>
    <row r="206" spans="2:14" ht="15.75" hidden="1">
      <c r="B206" s="1" t="s">
        <v>105</v>
      </c>
      <c r="C206" s="2">
        <v>424</v>
      </c>
      <c r="D206" s="30">
        <f t="shared" si="77"/>
        <v>56000</v>
      </c>
      <c r="E206" s="29">
        <f t="shared" si="78"/>
        <v>23744</v>
      </c>
      <c r="F206" s="5">
        <v>54000</v>
      </c>
      <c r="G206" s="29">
        <f t="shared" si="79"/>
        <v>22896</v>
      </c>
      <c r="I206">
        <f t="shared" si="80"/>
        <v>23744</v>
      </c>
      <c r="J206">
        <f t="shared" si="81"/>
        <v>22896</v>
      </c>
      <c r="M206">
        <f t="shared" si="82"/>
        <v>47.45762711864407</v>
      </c>
      <c r="N206">
        <f t="shared" si="83"/>
        <v>45.76271186440678</v>
      </c>
    </row>
    <row r="207" spans="2:14" ht="15.75" hidden="1">
      <c r="B207" s="1" t="s">
        <v>130</v>
      </c>
      <c r="C207" s="2">
        <v>565</v>
      </c>
      <c r="D207" s="30">
        <f t="shared" si="77"/>
        <v>56000</v>
      </c>
      <c r="E207" s="29">
        <f t="shared" si="78"/>
        <v>31640</v>
      </c>
      <c r="F207" s="5">
        <v>54000</v>
      </c>
      <c r="G207" s="29">
        <f t="shared" si="79"/>
        <v>30510</v>
      </c>
      <c r="I207">
        <f t="shared" si="80"/>
        <v>31640</v>
      </c>
      <c r="J207">
        <f t="shared" si="81"/>
        <v>30510</v>
      </c>
      <c r="M207">
        <f t="shared" si="82"/>
        <v>47.45762711864407</v>
      </c>
      <c r="N207">
        <f t="shared" si="83"/>
        <v>45.76271186440678</v>
      </c>
    </row>
    <row r="208" spans="2:14" ht="15.75" hidden="1">
      <c r="B208" s="1" t="s">
        <v>119</v>
      </c>
      <c r="C208" s="2">
        <v>720</v>
      </c>
      <c r="D208" s="30">
        <f t="shared" si="77"/>
        <v>56000</v>
      </c>
      <c r="E208" s="29">
        <f t="shared" si="78"/>
        <v>40320</v>
      </c>
      <c r="F208" s="5">
        <v>54000</v>
      </c>
      <c r="G208" s="29">
        <f t="shared" si="79"/>
        <v>38880</v>
      </c>
      <c r="I208">
        <f t="shared" si="80"/>
        <v>40320</v>
      </c>
      <c r="J208">
        <f t="shared" si="81"/>
        <v>38880</v>
      </c>
      <c r="M208">
        <f t="shared" si="82"/>
        <v>47.45762711864407</v>
      </c>
      <c r="N208">
        <f t="shared" si="83"/>
        <v>45.76271186440678</v>
      </c>
    </row>
    <row r="209" spans="2:14" ht="15.75" hidden="1">
      <c r="B209" s="1" t="s">
        <v>159</v>
      </c>
      <c r="C209" s="9">
        <v>852</v>
      </c>
      <c r="D209" s="30">
        <f t="shared" si="77"/>
        <v>56000</v>
      </c>
      <c r="E209" s="29">
        <f t="shared" si="78"/>
        <v>47712</v>
      </c>
      <c r="F209" s="5">
        <v>54000</v>
      </c>
      <c r="G209" s="29">
        <f t="shared" si="79"/>
        <v>46008</v>
      </c>
      <c r="I209">
        <f t="shared" si="80"/>
        <v>47712</v>
      </c>
      <c r="J209">
        <f t="shared" si="81"/>
        <v>46008</v>
      </c>
      <c r="M209">
        <f t="shared" si="82"/>
        <v>47.45762711864407</v>
      </c>
      <c r="N209">
        <f t="shared" si="83"/>
        <v>45.76271186440678</v>
      </c>
    </row>
    <row r="210" spans="2:14" ht="15.75" hidden="1">
      <c r="B210" s="1" t="s">
        <v>230</v>
      </c>
      <c r="C210" s="35">
        <v>994</v>
      </c>
      <c r="D210" s="30">
        <f t="shared" si="77"/>
        <v>56000</v>
      </c>
      <c r="E210" s="29">
        <f t="shared" si="78"/>
        <v>55664</v>
      </c>
      <c r="F210" s="5">
        <v>54000</v>
      </c>
      <c r="G210" s="29">
        <f t="shared" si="79"/>
        <v>53676</v>
      </c>
      <c r="I210">
        <f>D210*C210/1000</f>
        <v>55664</v>
      </c>
      <c r="J210">
        <f>C210*F210/1000</f>
        <v>53676</v>
      </c>
      <c r="M210">
        <f>D210/1.18/1000</f>
        <v>47.45762711864407</v>
      </c>
      <c r="N210">
        <f>F210/1.18/1000</f>
        <v>45.76271186440678</v>
      </c>
    </row>
    <row r="211" spans="2:14" ht="15.75" hidden="1">
      <c r="B211" s="1" t="s">
        <v>131</v>
      </c>
      <c r="C211" s="2">
        <v>1137</v>
      </c>
      <c r="D211" s="30">
        <f t="shared" si="77"/>
        <v>56000</v>
      </c>
      <c r="E211" s="29">
        <f t="shared" si="78"/>
        <v>63672</v>
      </c>
      <c r="F211" s="5">
        <v>54000</v>
      </c>
      <c r="G211" s="29">
        <f t="shared" si="79"/>
        <v>61398</v>
      </c>
      <c r="I211">
        <f t="shared" si="80"/>
        <v>63672</v>
      </c>
      <c r="J211">
        <f t="shared" si="81"/>
        <v>61398</v>
      </c>
      <c r="M211">
        <f t="shared" si="82"/>
        <v>47.45762711864407</v>
      </c>
      <c r="N211">
        <f t="shared" si="83"/>
        <v>45.76271186440678</v>
      </c>
    </row>
    <row r="212" spans="2:14" ht="15.75" hidden="1">
      <c r="B212" s="1" t="s">
        <v>160</v>
      </c>
      <c r="C212" s="39">
        <v>1428</v>
      </c>
      <c r="D212" s="30">
        <f t="shared" si="77"/>
        <v>56000</v>
      </c>
      <c r="E212" s="29">
        <f t="shared" si="78"/>
        <v>79968</v>
      </c>
      <c r="F212" s="5">
        <v>54000</v>
      </c>
      <c r="G212" s="29">
        <f t="shared" si="79"/>
        <v>77112</v>
      </c>
      <c r="I212">
        <f>D212*C212/1000</f>
        <v>79968</v>
      </c>
      <c r="J212">
        <f>C212*F212/1000</f>
        <v>77112</v>
      </c>
      <c r="M212">
        <f>D212/1.18/1000</f>
        <v>47.45762711864407</v>
      </c>
      <c r="N212">
        <f>F212/1.18/1000</f>
        <v>45.76271186440678</v>
      </c>
    </row>
    <row r="213" spans="2:14" ht="15.75" hidden="1">
      <c r="B213" s="1" t="s">
        <v>195</v>
      </c>
      <c r="C213" s="40">
        <v>2880</v>
      </c>
      <c r="D213" s="30">
        <f t="shared" si="77"/>
        <v>56000</v>
      </c>
      <c r="E213" s="29">
        <f t="shared" si="78"/>
        <v>161280</v>
      </c>
      <c r="F213" s="5">
        <v>54000</v>
      </c>
      <c r="G213" s="29">
        <f t="shared" si="79"/>
        <v>155520</v>
      </c>
      <c r="I213">
        <f>D213*C213/1000</f>
        <v>161280</v>
      </c>
      <c r="J213">
        <f>C213*F213/1000</f>
        <v>155520</v>
      </c>
      <c r="M213">
        <f>D213/1.18/1000</f>
        <v>47.45762711864407</v>
      </c>
      <c r="N213">
        <f>F213/1.18/1000</f>
        <v>45.76271186440678</v>
      </c>
    </row>
    <row r="214" spans="2:14" ht="15.75" hidden="1">
      <c r="B214" s="1" t="s">
        <v>239</v>
      </c>
      <c r="C214" s="25">
        <v>3590</v>
      </c>
      <c r="D214" s="30">
        <f t="shared" si="77"/>
        <v>56000</v>
      </c>
      <c r="E214" s="29">
        <f t="shared" si="78"/>
        <v>201040</v>
      </c>
      <c r="F214" s="5">
        <v>54000</v>
      </c>
      <c r="G214" s="29">
        <f t="shared" si="79"/>
        <v>193860</v>
      </c>
      <c r="I214">
        <f>D214*C214/1000</f>
        <v>201040</v>
      </c>
      <c r="J214">
        <f>C214*F214/1000</f>
        <v>193860</v>
      </c>
      <c r="M214">
        <f>D214/1.18/1000</f>
        <v>47.45762711864407</v>
      </c>
      <c r="N214">
        <f>F214/1.18/1000</f>
        <v>45.76271186440678</v>
      </c>
    </row>
    <row r="215" spans="2:7" ht="16.5" customHeight="1" hidden="1">
      <c r="B215" s="130" t="s">
        <v>93</v>
      </c>
      <c r="C215" s="131"/>
      <c r="D215" s="131"/>
      <c r="E215" s="131"/>
      <c r="F215" s="131"/>
      <c r="G215" s="132"/>
    </row>
    <row r="216" spans="2:7" ht="16.5" customHeight="1" hidden="1">
      <c r="B216" s="1"/>
      <c r="C216" s="2" t="s">
        <v>100</v>
      </c>
      <c r="D216" s="125" t="s">
        <v>77</v>
      </c>
      <c r="E216" s="126"/>
      <c r="F216" s="127" t="s">
        <v>78</v>
      </c>
      <c r="G216" s="128"/>
    </row>
    <row r="217" spans="2:14" ht="15.75" hidden="1">
      <c r="B217" s="1" t="s">
        <v>251</v>
      </c>
      <c r="C217" s="33">
        <v>60</v>
      </c>
      <c r="D217" s="30">
        <f>F217+2000</f>
        <v>57000</v>
      </c>
      <c r="E217" s="29">
        <f>C217*D217/1000</f>
        <v>3420</v>
      </c>
      <c r="F217" s="5">
        <v>55000</v>
      </c>
      <c r="G217" s="29">
        <f>C217*F217/1000</f>
        <v>3300</v>
      </c>
      <c r="I217">
        <f>D217*C217/1000</f>
        <v>3420</v>
      </c>
      <c r="J217">
        <f>C217*F217/1000</f>
        <v>3300</v>
      </c>
      <c r="M217">
        <f>D217/1.18/1000</f>
        <v>48.30508474576272</v>
      </c>
      <c r="N217">
        <f>F217/1.18/1000</f>
        <v>46.610169491525426</v>
      </c>
    </row>
    <row r="218" spans="2:14" ht="15.75" hidden="1">
      <c r="B218" s="1" t="s">
        <v>106</v>
      </c>
      <c r="C218" s="48">
        <v>57</v>
      </c>
      <c r="D218" s="30">
        <f>F218+2000</f>
        <v>57000</v>
      </c>
      <c r="E218" s="29">
        <f>C218*D218/1000</f>
        <v>3249</v>
      </c>
      <c r="F218" s="5">
        <v>55000</v>
      </c>
      <c r="G218" s="29">
        <f>C218*F218/1000</f>
        <v>3135</v>
      </c>
      <c r="I218">
        <f>D218*C218/1000</f>
        <v>3249</v>
      </c>
      <c r="J218">
        <f>C218*F218/1000</f>
        <v>3135</v>
      </c>
      <c r="M218">
        <f>D218/1.18/1000</f>
        <v>48.30508474576272</v>
      </c>
      <c r="N218">
        <f>F218/1.18/1000</f>
        <v>46.610169491525426</v>
      </c>
    </row>
    <row r="219" spans="2:14" ht="15.75" hidden="1">
      <c r="B219" s="1" t="s">
        <v>107</v>
      </c>
      <c r="C219" s="2">
        <v>71.25</v>
      </c>
      <c r="D219" s="30">
        <f>F219+2000</f>
        <v>57000</v>
      </c>
      <c r="E219" s="29">
        <f>C219*D219/1000</f>
        <v>4061.25</v>
      </c>
      <c r="F219" s="5">
        <v>55000</v>
      </c>
      <c r="G219" s="29">
        <f>C219*F219/1000</f>
        <v>3918.75</v>
      </c>
      <c r="I219">
        <f>D219*C219/1000</f>
        <v>4061.25</v>
      </c>
      <c r="J219">
        <f>C219*F219/1000</f>
        <v>3918.75</v>
      </c>
      <c r="M219">
        <f>D219/1.18/1000</f>
        <v>48.30508474576272</v>
      </c>
      <c r="N219">
        <f>F219/1.18/1000</f>
        <v>46.610169491525426</v>
      </c>
    </row>
    <row r="220" spans="2:14" ht="15.75" hidden="1">
      <c r="B220" s="1" t="s">
        <v>120</v>
      </c>
      <c r="C220" s="2">
        <v>73</v>
      </c>
      <c r="D220" s="30">
        <f>F220+2000</f>
        <v>57000</v>
      </c>
      <c r="E220" s="29">
        <f>C220*D220/1000</f>
        <v>4161</v>
      </c>
      <c r="F220" s="5">
        <v>55000</v>
      </c>
      <c r="G220" s="29">
        <f>C220*F220/1000</f>
        <v>4015</v>
      </c>
      <c r="I220">
        <f>D220*C220/1000</f>
        <v>4161</v>
      </c>
      <c r="J220">
        <f>C220*F220/1000</f>
        <v>4015</v>
      </c>
      <c r="M220">
        <f>D220/1.18/1000</f>
        <v>48.30508474576272</v>
      </c>
      <c r="N220">
        <f>F220/1.18/1000</f>
        <v>46.610169491525426</v>
      </c>
    </row>
    <row r="221" spans="2:7" ht="16.5" customHeight="1" hidden="1">
      <c r="B221" s="130" t="s">
        <v>94</v>
      </c>
      <c r="C221" s="131"/>
      <c r="D221" s="131"/>
      <c r="E221" s="131"/>
      <c r="F221" s="131"/>
      <c r="G221" s="132"/>
    </row>
    <row r="222" spans="2:7" ht="16.5" customHeight="1" hidden="1">
      <c r="B222" s="1"/>
      <c r="C222" s="2" t="s">
        <v>100</v>
      </c>
      <c r="D222" s="125" t="s">
        <v>77</v>
      </c>
      <c r="E222" s="126"/>
      <c r="F222" s="127" t="s">
        <v>78</v>
      </c>
      <c r="G222" s="128"/>
    </row>
    <row r="223" spans="2:14" ht="15.75" hidden="1">
      <c r="B223" s="1" t="s">
        <v>108</v>
      </c>
      <c r="C223" s="2">
        <v>77</v>
      </c>
      <c r="D223" s="30">
        <f aca="true" t="shared" si="84" ref="D223:D228">F223+2000</f>
        <v>55000</v>
      </c>
      <c r="E223" s="29">
        <f aca="true" t="shared" si="85" ref="E223:E228">C223*D223/1000</f>
        <v>4235</v>
      </c>
      <c r="F223" s="5">
        <v>53000</v>
      </c>
      <c r="G223" s="29">
        <f aca="true" t="shared" si="86" ref="G223:G228">C223*F223/1000</f>
        <v>4081</v>
      </c>
      <c r="I223">
        <f aca="true" t="shared" si="87" ref="I223:I228">D223*C223/1000</f>
        <v>4235</v>
      </c>
      <c r="J223">
        <f aca="true" t="shared" si="88" ref="J223:J228">C223*F223/1000</f>
        <v>4081</v>
      </c>
      <c r="M223">
        <f aca="true" t="shared" si="89" ref="M223:M228">D223/1.18/1000</f>
        <v>46.610169491525426</v>
      </c>
      <c r="N223">
        <f aca="true" t="shared" si="90" ref="N223:N228">F223/1.18/1000</f>
        <v>44.91525423728814</v>
      </c>
    </row>
    <row r="224" spans="2:14" ht="15.75" hidden="1">
      <c r="B224" s="1" t="s">
        <v>174</v>
      </c>
      <c r="C224" s="14">
        <v>220</v>
      </c>
      <c r="D224" s="30">
        <f t="shared" si="84"/>
        <v>55000</v>
      </c>
      <c r="E224" s="29">
        <f t="shared" si="85"/>
        <v>12100</v>
      </c>
      <c r="F224" s="5">
        <v>53000</v>
      </c>
      <c r="G224" s="29">
        <f t="shared" si="86"/>
        <v>11660</v>
      </c>
      <c r="I224">
        <f t="shared" si="87"/>
        <v>12100</v>
      </c>
      <c r="J224">
        <f t="shared" si="88"/>
        <v>11660</v>
      </c>
      <c r="M224">
        <f t="shared" si="89"/>
        <v>46.610169491525426</v>
      </c>
      <c r="N224">
        <f t="shared" si="90"/>
        <v>44.91525423728814</v>
      </c>
    </row>
    <row r="225" spans="2:14" ht="15.75" hidden="1">
      <c r="B225" s="1" t="s">
        <v>109</v>
      </c>
      <c r="C225" s="2">
        <v>295</v>
      </c>
      <c r="D225" s="30">
        <f t="shared" si="84"/>
        <v>55000</v>
      </c>
      <c r="E225" s="29">
        <f t="shared" si="85"/>
        <v>16225</v>
      </c>
      <c r="F225" s="5">
        <v>53000</v>
      </c>
      <c r="G225" s="29">
        <f t="shared" si="86"/>
        <v>15635</v>
      </c>
      <c r="I225">
        <f t="shared" si="87"/>
        <v>16225</v>
      </c>
      <c r="J225">
        <f t="shared" si="88"/>
        <v>15635</v>
      </c>
      <c r="M225">
        <f t="shared" si="89"/>
        <v>46.610169491525426</v>
      </c>
      <c r="N225">
        <f t="shared" si="90"/>
        <v>44.91525423728814</v>
      </c>
    </row>
    <row r="226" spans="2:14" ht="15.75" hidden="1">
      <c r="B226" s="1" t="s">
        <v>127</v>
      </c>
      <c r="C226" s="2">
        <v>360</v>
      </c>
      <c r="D226" s="30">
        <f t="shared" si="84"/>
        <v>55000</v>
      </c>
      <c r="E226" s="29">
        <f t="shared" si="85"/>
        <v>19800</v>
      </c>
      <c r="F226" s="5">
        <v>53000</v>
      </c>
      <c r="G226" s="29">
        <f t="shared" si="86"/>
        <v>19080</v>
      </c>
      <c r="I226">
        <f t="shared" si="87"/>
        <v>19800</v>
      </c>
      <c r="J226">
        <f t="shared" si="88"/>
        <v>19080</v>
      </c>
      <c r="M226">
        <f t="shared" si="89"/>
        <v>46.610169491525426</v>
      </c>
      <c r="N226">
        <f t="shared" si="90"/>
        <v>44.91525423728814</v>
      </c>
    </row>
    <row r="227" spans="2:14" ht="15.75" hidden="1">
      <c r="B227" s="1" t="s">
        <v>278</v>
      </c>
      <c r="C227" s="63">
        <v>437</v>
      </c>
      <c r="D227" s="30">
        <f t="shared" si="84"/>
        <v>55000</v>
      </c>
      <c r="E227" s="29">
        <f t="shared" si="85"/>
        <v>24035</v>
      </c>
      <c r="F227" s="5">
        <v>53000</v>
      </c>
      <c r="G227" s="29">
        <f t="shared" si="86"/>
        <v>23161</v>
      </c>
      <c r="I227">
        <f t="shared" si="87"/>
        <v>24035</v>
      </c>
      <c r="J227">
        <f t="shared" si="88"/>
        <v>23161</v>
      </c>
      <c r="M227">
        <f t="shared" si="89"/>
        <v>46.610169491525426</v>
      </c>
      <c r="N227">
        <f t="shared" si="90"/>
        <v>44.91525423728814</v>
      </c>
    </row>
    <row r="228" spans="2:14" ht="15.75" hidden="1">
      <c r="B228" s="1" t="s">
        <v>144</v>
      </c>
      <c r="C228" s="2">
        <v>560</v>
      </c>
      <c r="D228" s="30">
        <f t="shared" si="84"/>
        <v>55000</v>
      </c>
      <c r="E228" s="29">
        <f t="shared" si="85"/>
        <v>30800</v>
      </c>
      <c r="F228" s="5">
        <v>53000</v>
      </c>
      <c r="G228" s="29">
        <f t="shared" si="86"/>
        <v>29680</v>
      </c>
      <c r="I228">
        <f t="shared" si="87"/>
        <v>30800</v>
      </c>
      <c r="J228">
        <f t="shared" si="88"/>
        <v>29680</v>
      </c>
      <c r="M228">
        <f t="shared" si="89"/>
        <v>46.610169491525426</v>
      </c>
      <c r="N228">
        <f t="shared" si="90"/>
        <v>44.91525423728814</v>
      </c>
    </row>
    <row r="229" spans="2:7" ht="16.5" customHeight="1" hidden="1">
      <c r="B229" s="130" t="s">
        <v>271</v>
      </c>
      <c r="C229" s="131"/>
      <c r="D229" s="131"/>
      <c r="E229" s="131"/>
      <c r="F229" s="131"/>
      <c r="G229" s="132"/>
    </row>
    <row r="230" spans="2:7" ht="16.5" customHeight="1" hidden="1">
      <c r="B230" s="1"/>
      <c r="C230" s="57" t="s">
        <v>100</v>
      </c>
      <c r="D230" s="125" t="s">
        <v>77</v>
      </c>
      <c r="E230" s="126"/>
      <c r="F230" s="127" t="s">
        <v>78</v>
      </c>
      <c r="G230" s="128"/>
    </row>
    <row r="231" spans="2:14" ht="15.75" hidden="1">
      <c r="B231" s="1" t="s">
        <v>272</v>
      </c>
      <c r="C231" s="57">
        <v>20</v>
      </c>
      <c r="D231" s="30">
        <v>120000</v>
      </c>
      <c r="E231" s="29">
        <f>C231*D231/1000</f>
        <v>2400</v>
      </c>
      <c r="F231" s="5">
        <v>111000</v>
      </c>
      <c r="G231" s="29">
        <f>C231*F231/1000</f>
        <v>2220</v>
      </c>
      <c r="I231">
        <f>D231*C231/1000</f>
        <v>2400</v>
      </c>
      <c r="J231">
        <f>C231*F231/1000</f>
        <v>2220</v>
      </c>
      <c r="M231">
        <f>D231/1.18/1000</f>
        <v>101.69491525423729</v>
      </c>
      <c r="N231">
        <f>F231/1.18/1000</f>
        <v>94.0677966101695</v>
      </c>
    </row>
    <row r="232" spans="2:10" ht="16.5" customHeight="1" hidden="1">
      <c r="B232" s="130" t="s">
        <v>88</v>
      </c>
      <c r="C232" s="131"/>
      <c r="D232" s="131"/>
      <c r="E232" s="131"/>
      <c r="F232" s="131"/>
      <c r="G232" s="132"/>
      <c r="I232">
        <f aca="true" t="shared" si="91" ref="I232:I243">D232*C232/1000</f>
        <v>0</v>
      </c>
      <c r="J232">
        <f aca="true" t="shared" si="92" ref="J232:J243">C232*F232/1000</f>
        <v>0</v>
      </c>
    </row>
    <row r="233" spans="2:14" ht="16.5" customHeight="1" hidden="1">
      <c r="B233" s="1" t="s">
        <v>162</v>
      </c>
      <c r="C233" s="10">
        <v>0.25</v>
      </c>
      <c r="D233" s="30">
        <f>F233+2000</f>
        <v>54000</v>
      </c>
      <c r="E233" s="29">
        <f>C233*D233/1000</f>
        <v>13.5</v>
      </c>
      <c r="F233" s="5">
        <v>52000</v>
      </c>
      <c r="G233" s="29">
        <f>C233*F233/1000</f>
        <v>13</v>
      </c>
      <c r="I233">
        <f>D233*C233/1000</f>
        <v>13.5</v>
      </c>
      <c r="J233">
        <f>C233*F233/1000</f>
        <v>13</v>
      </c>
      <c r="M233">
        <f aca="true" t="shared" si="93" ref="M233:M243">D233/1.18/1000</f>
        <v>45.76271186440678</v>
      </c>
      <c r="N233">
        <f aca="true" t="shared" si="94" ref="N233:N243">F233/1.18/1000</f>
        <v>44.06779661016949</v>
      </c>
    </row>
    <row r="234" spans="2:14" ht="16.5" customHeight="1" hidden="1">
      <c r="B234" s="1" t="s">
        <v>79</v>
      </c>
      <c r="C234" s="2">
        <v>0.26</v>
      </c>
      <c r="D234" s="30">
        <f aca="true" t="shared" si="95" ref="D234:D243">F234+2000</f>
        <v>54000</v>
      </c>
      <c r="E234" s="29">
        <f aca="true" t="shared" si="96" ref="E234:E243">C234*D234/1000</f>
        <v>14.04</v>
      </c>
      <c r="F234" s="5">
        <v>52000</v>
      </c>
      <c r="G234" s="29">
        <f aca="true" t="shared" si="97" ref="G234:G243">C234*F234/1000</f>
        <v>13.52</v>
      </c>
      <c r="I234">
        <f t="shared" si="91"/>
        <v>14.04</v>
      </c>
      <c r="J234">
        <f t="shared" si="92"/>
        <v>13.52</v>
      </c>
      <c r="M234">
        <f t="shared" si="93"/>
        <v>45.76271186440678</v>
      </c>
      <c r="N234">
        <f t="shared" si="94"/>
        <v>44.06779661016949</v>
      </c>
    </row>
    <row r="235" spans="2:14" ht="16.5" customHeight="1" hidden="1">
      <c r="B235" s="1" t="s">
        <v>80</v>
      </c>
      <c r="C235" s="2">
        <v>0.42</v>
      </c>
      <c r="D235" s="30">
        <f t="shared" si="95"/>
        <v>54000</v>
      </c>
      <c r="E235" s="29">
        <f t="shared" si="96"/>
        <v>22.68</v>
      </c>
      <c r="F235" s="5">
        <v>52000</v>
      </c>
      <c r="G235" s="29">
        <f t="shared" si="97"/>
        <v>21.84</v>
      </c>
      <c r="I235">
        <f t="shared" si="91"/>
        <v>22.68</v>
      </c>
      <c r="J235">
        <f t="shared" si="92"/>
        <v>21.84</v>
      </c>
      <c r="M235">
        <f t="shared" si="93"/>
        <v>45.76271186440678</v>
      </c>
      <c r="N235">
        <f t="shared" si="94"/>
        <v>44.06779661016949</v>
      </c>
    </row>
    <row r="236" spans="2:14" ht="16.5" customHeight="1" hidden="1">
      <c r="B236" s="1" t="s">
        <v>81</v>
      </c>
      <c r="C236" s="7">
        <v>0.64</v>
      </c>
      <c r="D236" s="30">
        <f t="shared" si="95"/>
        <v>53000</v>
      </c>
      <c r="E236" s="29">
        <f t="shared" si="96"/>
        <v>33.92</v>
      </c>
      <c r="F236" s="5">
        <v>51000</v>
      </c>
      <c r="G236" s="29">
        <f t="shared" si="97"/>
        <v>32.64</v>
      </c>
      <c r="I236">
        <f t="shared" si="91"/>
        <v>33.92</v>
      </c>
      <c r="J236">
        <f t="shared" si="92"/>
        <v>32.64</v>
      </c>
      <c r="M236">
        <f t="shared" si="93"/>
        <v>44.91525423728814</v>
      </c>
      <c r="N236">
        <f t="shared" si="94"/>
        <v>43.22033898305085</v>
      </c>
    </row>
    <row r="237" spans="2:14" ht="16.5" customHeight="1" hidden="1">
      <c r="B237" s="1" t="s">
        <v>82</v>
      </c>
      <c r="C237" s="7">
        <v>0.924</v>
      </c>
      <c r="D237" s="30">
        <f t="shared" si="95"/>
        <v>51000</v>
      </c>
      <c r="E237" s="29">
        <f t="shared" si="96"/>
        <v>47.124</v>
      </c>
      <c r="F237" s="5">
        <v>49000</v>
      </c>
      <c r="G237" s="29">
        <f t="shared" si="97"/>
        <v>45.276</v>
      </c>
      <c r="I237">
        <f t="shared" si="91"/>
        <v>47.124</v>
      </c>
      <c r="J237">
        <f t="shared" si="92"/>
        <v>45.276</v>
      </c>
      <c r="M237">
        <f t="shared" si="93"/>
        <v>43.22033898305085</v>
      </c>
      <c r="N237">
        <f t="shared" si="94"/>
        <v>41.525423728813564</v>
      </c>
    </row>
    <row r="238" spans="2:14" ht="16.5" customHeight="1" hidden="1">
      <c r="B238" s="1" t="s">
        <v>85</v>
      </c>
      <c r="C238" s="2">
        <v>1.24</v>
      </c>
      <c r="D238" s="30">
        <f t="shared" si="95"/>
        <v>51000</v>
      </c>
      <c r="E238" s="29">
        <f t="shared" si="96"/>
        <v>63.24</v>
      </c>
      <c r="F238" s="5">
        <v>49000</v>
      </c>
      <c r="G238" s="29">
        <f t="shared" si="97"/>
        <v>60.76</v>
      </c>
      <c r="I238">
        <f t="shared" si="91"/>
        <v>63.24</v>
      </c>
      <c r="J238">
        <f t="shared" si="92"/>
        <v>60.76</v>
      </c>
      <c r="M238">
        <f t="shared" si="93"/>
        <v>43.22033898305085</v>
      </c>
      <c r="N238">
        <f t="shared" si="94"/>
        <v>41.525423728813564</v>
      </c>
    </row>
    <row r="239" spans="2:14" ht="16.5" customHeight="1" hidden="1">
      <c r="B239" s="1" t="s">
        <v>86</v>
      </c>
      <c r="C239" s="14">
        <v>1.67</v>
      </c>
      <c r="D239" s="30">
        <f t="shared" si="95"/>
        <v>51000</v>
      </c>
      <c r="E239" s="29">
        <f t="shared" si="96"/>
        <v>85.17</v>
      </c>
      <c r="F239" s="5">
        <v>49000</v>
      </c>
      <c r="G239" s="29">
        <f t="shared" si="97"/>
        <v>81.83</v>
      </c>
      <c r="I239">
        <f>D239*C239/1000</f>
        <v>85.17</v>
      </c>
      <c r="J239">
        <f>C239*F239/1000</f>
        <v>81.83</v>
      </c>
      <c r="M239">
        <f>D239/1.18/1000</f>
        <v>43.22033898305085</v>
      </c>
      <c r="N239">
        <f>F239/1.18/1000</f>
        <v>41.525423728813564</v>
      </c>
    </row>
    <row r="240" spans="2:14" ht="16.5" customHeight="1" hidden="1">
      <c r="B240" s="1" t="s">
        <v>87</v>
      </c>
      <c r="C240" s="9">
        <v>2.06</v>
      </c>
      <c r="D240" s="30">
        <f t="shared" si="95"/>
        <v>51000</v>
      </c>
      <c r="E240" s="29">
        <f t="shared" si="96"/>
        <v>105.06</v>
      </c>
      <c r="F240" s="5">
        <v>49000</v>
      </c>
      <c r="G240" s="29">
        <f t="shared" si="97"/>
        <v>100.94</v>
      </c>
      <c r="I240">
        <f t="shared" si="91"/>
        <v>105.06</v>
      </c>
      <c r="J240">
        <f t="shared" si="92"/>
        <v>100.94</v>
      </c>
      <c r="M240">
        <f t="shared" si="93"/>
        <v>43.22033898305085</v>
      </c>
      <c r="N240">
        <f t="shared" si="94"/>
        <v>41.525423728813564</v>
      </c>
    </row>
    <row r="241" spans="2:14" ht="16.5" customHeight="1" hidden="1">
      <c r="B241" s="1" t="s">
        <v>158</v>
      </c>
      <c r="C241" s="15">
        <v>2.57</v>
      </c>
      <c r="D241" s="30">
        <f t="shared" si="95"/>
        <v>51000</v>
      </c>
      <c r="E241" s="29">
        <f t="shared" si="96"/>
        <v>131.07</v>
      </c>
      <c r="F241" s="5">
        <v>49000</v>
      </c>
      <c r="G241" s="29">
        <f t="shared" si="97"/>
        <v>125.92999999999998</v>
      </c>
      <c r="I241">
        <f>D241*C241/1000</f>
        <v>131.07</v>
      </c>
      <c r="J241">
        <f>C241*F241/1000</f>
        <v>125.92999999999998</v>
      </c>
      <c r="M241">
        <f>D241/1.18/1000</f>
        <v>43.22033898305085</v>
      </c>
      <c r="N241">
        <f>F241/1.18/1000</f>
        <v>41.525423728813564</v>
      </c>
    </row>
    <row r="242" spans="2:14" ht="16.5" customHeight="1" hidden="1">
      <c r="B242" s="1" t="s">
        <v>139</v>
      </c>
      <c r="C242" s="38">
        <v>3.08</v>
      </c>
      <c r="D242" s="30">
        <f t="shared" si="95"/>
        <v>51000</v>
      </c>
      <c r="E242" s="29">
        <f t="shared" si="96"/>
        <v>157.08</v>
      </c>
      <c r="F242" s="5">
        <v>49000</v>
      </c>
      <c r="G242" s="29">
        <f t="shared" si="97"/>
        <v>150.92</v>
      </c>
      <c r="I242">
        <f>D242*C242/1000</f>
        <v>157.08</v>
      </c>
      <c r="J242">
        <f>C242*F242/1000</f>
        <v>150.92</v>
      </c>
      <c r="M242">
        <f>D242/1.18/1000</f>
        <v>43.22033898305085</v>
      </c>
      <c r="N242">
        <f>F242/1.18/1000</f>
        <v>41.525423728813564</v>
      </c>
    </row>
    <row r="243" spans="2:14" ht="16.5" customHeight="1" hidden="1">
      <c r="B243" s="1" t="s">
        <v>236</v>
      </c>
      <c r="C243" s="2">
        <v>3.94</v>
      </c>
      <c r="D243" s="30">
        <f t="shared" si="95"/>
        <v>51000</v>
      </c>
      <c r="E243" s="29">
        <f t="shared" si="96"/>
        <v>200.94</v>
      </c>
      <c r="F243" s="5">
        <v>49000</v>
      </c>
      <c r="G243" s="29">
        <f t="shared" si="97"/>
        <v>193.06</v>
      </c>
      <c r="I243">
        <f t="shared" si="91"/>
        <v>200.94</v>
      </c>
      <c r="J243">
        <f t="shared" si="92"/>
        <v>193.06</v>
      </c>
      <c r="M243">
        <f t="shared" si="93"/>
        <v>43.22033898305085</v>
      </c>
      <c r="N243">
        <f t="shared" si="94"/>
        <v>41.525423728813564</v>
      </c>
    </row>
    <row r="244" spans="2:7" ht="16.5" customHeight="1" hidden="1">
      <c r="B244" s="130" t="s">
        <v>83</v>
      </c>
      <c r="C244" s="131"/>
      <c r="D244" s="131"/>
      <c r="E244" s="131"/>
      <c r="F244" s="131"/>
      <c r="G244" s="132"/>
    </row>
    <row r="245" spans="2:14" ht="16.5" customHeight="1" hidden="1">
      <c r="B245" s="1" t="s">
        <v>209</v>
      </c>
      <c r="C245" s="2">
        <v>0.25</v>
      </c>
      <c r="D245" s="30">
        <f>F245+2000</f>
        <v>54000</v>
      </c>
      <c r="E245" s="29">
        <f>C245*D245/1000</f>
        <v>13.5</v>
      </c>
      <c r="F245" s="5">
        <v>52000</v>
      </c>
      <c r="G245" s="29">
        <f>C245*F245/1000</f>
        <v>13</v>
      </c>
      <c r="I245">
        <f aca="true" t="shared" si="98" ref="I245:I253">D245*C245/1000</f>
        <v>13.5</v>
      </c>
      <c r="J245">
        <f aca="true" t="shared" si="99" ref="J245:J253">C245*F245/1000</f>
        <v>13</v>
      </c>
      <c r="M245">
        <f aca="true" t="shared" si="100" ref="M245:M253">D245/1.18/1000</f>
        <v>45.76271186440678</v>
      </c>
      <c r="N245">
        <f aca="true" t="shared" si="101" ref="N245:N253">F245/1.18/1000</f>
        <v>44.06779661016949</v>
      </c>
    </row>
    <row r="246" spans="2:14" ht="16.5" customHeight="1" hidden="1">
      <c r="B246" s="1" t="s">
        <v>84</v>
      </c>
      <c r="C246" s="33">
        <v>0.42</v>
      </c>
      <c r="D246" s="30">
        <f aca="true" t="shared" si="102" ref="D246:D253">F246+2000</f>
        <v>54000</v>
      </c>
      <c r="E246" s="29">
        <f aca="true" t="shared" si="103" ref="E246:E253">C246*D246/1000</f>
        <v>22.68</v>
      </c>
      <c r="F246" s="5">
        <v>52000</v>
      </c>
      <c r="G246" s="29">
        <f aca="true" t="shared" si="104" ref="G246:G253">C246*F246/1000</f>
        <v>21.84</v>
      </c>
      <c r="I246">
        <f>D246*C246/1000</f>
        <v>22.68</v>
      </c>
      <c r="J246">
        <f>C246*F246/1000</f>
        <v>21.84</v>
      </c>
      <c r="M246">
        <f>D246/1.18/1000</f>
        <v>45.76271186440678</v>
      </c>
      <c r="N246">
        <f>F246/1.18/1000</f>
        <v>44.06779661016949</v>
      </c>
    </row>
    <row r="247" spans="2:14" ht="16.5" customHeight="1" hidden="1">
      <c r="B247" s="1" t="s">
        <v>81</v>
      </c>
      <c r="C247" s="45">
        <v>0.64</v>
      </c>
      <c r="D247" s="30">
        <f t="shared" si="102"/>
        <v>53000</v>
      </c>
      <c r="E247" s="29">
        <f t="shared" si="103"/>
        <v>33.92</v>
      </c>
      <c r="F247" s="5">
        <v>51000</v>
      </c>
      <c r="G247" s="29">
        <f t="shared" si="104"/>
        <v>32.64</v>
      </c>
      <c r="I247">
        <f t="shared" si="98"/>
        <v>33.92</v>
      </c>
      <c r="J247">
        <f t="shared" si="99"/>
        <v>32.64</v>
      </c>
      <c r="M247">
        <f t="shared" si="100"/>
        <v>44.91525423728814</v>
      </c>
      <c r="N247">
        <f t="shared" si="101"/>
        <v>43.22033898305085</v>
      </c>
    </row>
    <row r="248" spans="2:14" ht="16.5" customHeight="1" hidden="1">
      <c r="B248" s="1" t="s">
        <v>82</v>
      </c>
      <c r="C248" s="7">
        <v>0.924</v>
      </c>
      <c r="D248" s="30">
        <f t="shared" si="102"/>
        <v>51000</v>
      </c>
      <c r="E248" s="29">
        <f t="shared" si="103"/>
        <v>47.124</v>
      </c>
      <c r="F248" s="5">
        <v>49000</v>
      </c>
      <c r="G248" s="29">
        <f t="shared" si="104"/>
        <v>45.276</v>
      </c>
      <c r="I248">
        <f t="shared" si="98"/>
        <v>47.124</v>
      </c>
      <c r="J248">
        <f t="shared" si="99"/>
        <v>45.276</v>
      </c>
      <c r="M248">
        <f t="shared" si="100"/>
        <v>43.22033898305085</v>
      </c>
      <c r="N248">
        <f t="shared" si="101"/>
        <v>41.525423728813564</v>
      </c>
    </row>
    <row r="249" spans="2:14" ht="16.5" customHeight="1" hidden="1">
      <c r="B249" s="1" t="s">
        <v>85</v>
      </c>
      <c r="C249" s="2">
        <v>1.24</v>
      </c>
      <c r="D249" s="30">
        <f t="shared" si="102"/>
        <v>51000</v>
      </c>
      <c r="E249" s="29">
        <f t="shared" si="103"/>
        <v>63.24</v>
      </c>
      <c r="F249" s="5">
        <v>49000</v>
      </c>
      <c r="G249" s="29">
        <f t="shared" si="104"/>
        <v>60.76</v>
      </c>
      <c r="I249">
        <f t="shared" si="98"/>
        <v>63.24</v>
      </c>
      <c r="J249">
        <f t="shared" si="99"/>
        <v>60.76</v>
      </c>
      <c r="M249">
        <f t="shared" si="100"/>
        <v>43.22033898305085</v>
      </c>
      <c r="N249">
        <f t="shared" si="101"/>
        <v>41.525423728813564</v>
      </c>
    </row>
    <row r="250" spans="2:14" ht="16.5" customHeight="1" hidden="1">
      <c r="B250" s="1" t="s">
        <v>86</v>
      </c>
      <c r="C250" s="2">
        <v>1.67</v>
      </c>
      <c r="D250" s="30">
        <f t="shared" si="102"/>
        <v>51000</v>
      </c>
      <c r="E250" s="29">
        <f t="shared" si="103"/>
        <v>85.17</v>
      </c>
      <c r="F250" s="5">
        <v>49000</v>
      </c>
      <c r="G250" s="29">
        <f t="shared" si="104"/>
        <v>81.83</v>
      </c>
      <c r="I250">
        <f t="shared" si="98"/>
        <v>85.17</v>
      </c>
      <c r="J250">
        <f t="shared" si="99"/>
        <v>81.83</v>
      </c>
      <c r="M250">
        <f t="shared" si="100"/>
        <v>43.22033898305085</v>
      </c>
      <c r="N250">
        <f t="shared" si="101"/>
        <v>41.525423728813564</v>
      </c>
    </row>
    <row r="251" spans="2:14" ht="16.5" customHeight="1" hidden="1">
      <c r="B251" s="1" t="s">
        <v>87</v>
      </c>
      <c r="C251" s="2">
        <v>2.06</v>
      </c>
      <c r="D251" s="30">
        <f t="shared" si="102"/>
        <v>51000</v>
      </c>
      <c r="E251" s="29">
        <f t="shared" si="103"/>
        <v>105.06</v>
      </c>
      <c r="F251" s="5">
        <v>49000</v>
      </c>
      <c r="G251" s="29">
        <f t="shared" si="104"/>
        <v>100.94</v>
      </c>
      <c r="I251">
        <f t="shared" si="98"/>
        <v>105.06</v>
      </c>
      <c r="J251">
        <f t="shared" si="99"/>
        <v>100.94</v>
      </c>
      <c r="M251">
        <f t="shared" si="100"/>
        <v>43.22033898305085</v>
      </c>
      <c r="N251">
        <f t="shared" si="101"/>
        <v>41.525423728813564</v>
      </c>
    </row>
    <row r="252" spans="2:14" ht="16.5" customHeight="1" hidden="1">
      <c r="B252" s="1" t="s">
        <v>158</v>
      </c>
      <c r="C252" s="9">
        <v>2.53</v>
      </c>
      <c r="D252" s="30">
        <f t="shared" si="102"/>
        <v>51000</v>
      </c>
      <c r="E252" s="29">
        <f t="shared" si="103"/>
        <v>129.02999999999997</v>
      </c>
      <c r="F252" s="5">
        <v>49000</v>
      </c>
      <c r="G252" s="29">
        <f t="shared" si="104"/>
        <v>123.96999999999998</v>
      </c>
      <c r="I252">
        <f t="shared" si="98"/>
        <v>129.02999999999997</v>
      </c>
      <c r="J252">
        <f t="shared" si="99"/>
        <v>123.96999999999998</v>
      </c>
      <c r="M252">
        <f t="shared" si="100"/>
        <v>43.22033898305085</v>
      </c>
      <c r="N252">
        <f t="shared" si="101"/>
        <v>41.525423728813564</v>
      </c>
    </row>
    <row r="253" spans="2:14" ht="16.5" customHeight="1" hidden="1">
      <c r="B253" s="1" t="s">
        <v>139</v>
      </c>
      <c r="C253" s="2">
        <v>3.08</v>
      </c>
      <c r="D253" s="30">
        <f t="shared" si="102"/>
        <v>51000</v>
      </c>
      <c r="E253" s="29">
        <f t="shared" si="103"/>
        <v>157.08</v>
      </c>
      <c r="F253" s="5">
        <v>49000</v>
      </c>
      <c r="G253" s="29">
        <f t="shared" si="104"/>
        <v>150.92</v>
      </c>
      <c r="I253">
        <f t="shared" si="98"/>
        <v>157.08</v>
      </c>
      <c r="J253">
        <f t="shared" si="99"/>
        <v>150.92</v>
      </c>
      <c r="M253">
        <f t="shared" si="100"/>
        <v>43.22033898305085</v>
      </c>
      <c r="N253">
        <f t="shared" si="101"/>
        <v>41.525423728813564</v>
      </c>
    </row>
    <row r="254" spans="2:7" ht="15.75" hidden="1">
      <c r="B254" s="130" t="s">
        <v>142</v>
      </c>
      <c r="C254" s="131"/>
      <c r="D254" s="131"/>
      <c r="E254" s="131"/>
      <c r="F254" s="131"/>
      <c r="G254" s="132"/>
    </row>
    <row r="255" spans="2:7" ht="15.75" hidden="1">
      <c r="B255" s="1" t="s">
        <v>143</v>
      </c>
      <c r="C255" s="2">
        <v>10</v>
      </c>
      <c r="D255" s="125">
        <v>240</v>
      </c>
      <c r="E255" s="126"/>
      <c r="F255" s="127">
        <v>220</v>
      </c>
      <c r="G255" s="128"/>
    </row>
    <row r="256" spans="2:7" ht="15.75" hidden="1">
      <c r="B256" s="130" t="s">
        <v>284</v>
      </c>
      <c r="C256" s="131"/>
      <c r="D256" s="131"/>
      <c r="E256" s="131"/>
      <c r="F256" s="131"/>
      <c r="G256" s="132"/>
    </row>
    <row r="257" spans="2:7" ht="15.75" hidden="1">
      <c r="B257" s="1"/>
      <c r="C257" s="74"/>
      <c r="D257" s="125" t="s">
        <v>197</v>
      </c>
      <c r="E257" s="126"/>
      <c r="F257" s="127" t="s">
        <v>198</v>
      </c>
      <c r="G257" s="128"/>
    </row>
    <row r="258" spans="2:7" ht="15.75" customHeight="1" hidden="1">
      <c r="B258" s="1" t="s">
        <v>285</v>
      </c>
      <c r="C258" s="74"/>
      <c r="D258" s="138">
        <v>8500</v>
      </c>
      <c r="E258" s="139"/>
      <c r="F258" s="141">
        <v>7500</v>
      </c>
      <c r="G258" s="142"/>
    </row>
    <row r="259" spans="2:7" ht="15.75" hidden="1">
      <c r="B259" s="1" t="s">
        <v>288</v>
      </c>
      <c r="C259" s="74"/>
      <c r="D259" s="138">
        <v>1500</v>
      </c>
      <c r="E259" s="139"/>
      <c r="F259" s="141">
        <v>1000</v>
      </c>
      <c r="G259" s="142"/>
    </row>
    <row r="260" spans="2:7" ht="15.75" hidden="1">
      <c r="B260" s="1" t="s">
        <v>286</v>
      </c>
      <c r="C260" s="74"/>
      <c r="D260" s="138">
        <v>10000</v>
      </c>
      <c r="E260" s="139"/>
      <c r="F260" s="141">
        <v>9000</v>
      </c>
      <c r="G260" s="142"/>
    </row>
    <row r="261" spans="2:7" ht="15.75" hidden="1">
      <c r="B261" s="1" t="s">
        <v>288</v>
      </c>
      <c r="C261" s="74"/>
      <c r="D261" s="138">
        <v>2000</v>
      </c>
      <c r="E261" s="139"/>
      <c r="F261" s="141">
        <v>1500</v>
      </c>
      <c r="G261" s="142"/>
    </row>
    <row r="262" spans="2:7" ht="15.75" hidden="1">
      <c r="B262" s="1" t="s">
        <v>287</v>
      </c>
      <c r="C262" s="74"/>
      <c r="D262" s="138">
        <v>12000</v>
      </c>
      <c r="E262" s="139"/>
      <c r="F262" s="141">
        <v>11000</v>
      </c>
      <c r="G262" s="142"/>
    </row>
    <row r="263" spans="2:7" ht="15.75" hidden="1">
      <c r="B263" s="1" t="s">
        <v>288</v>
      </c>
      <c r="C263" s="74"/>
      <c r="D263" s="138">
        <v>3000</v>
      </c>
      <c r="E263" s="139"/>
      <c r="F263" s="141">
        <v>2000</v>
      </c>
      <c r="G263" s="142"/>
    </row>
    <row r="264" spans="2:7" ht="15.75" hidden="1">
      <c r="B264" s="130" t="s">
        <v>289</v>
      </c>
      <c r="C264" s="131"/>
      <c r="D264" s="131"/>
      <c r="E264" s="131"/>
      <c r="F264" s="131"/>
      <c r="G264" s="132"/>
    </row>
    <row r="265" spans="2:7" ht="15.75" hidden="1">
      <c r="B265" s="1"/>
      <c r="C265" s="74"/>
      <c r="D265" s="125" t="s">
        <v>197</v>
      </c>
      <c r="E265" s="126"/>
      <c r="F265" s="127" t="s">
        <v>198</v>
      </c>
      <c r="G265" s="128"/>
    </row>
    <row r="266" spans="2:7" ht="15.75" hidden="1">
      <c r="B266" s="1"/>
      <c r="C266" s="74"/>
      <c r="D266" s="138">
        <v>5200</v>
      </c>
      <c r="E266" s="139"/>
      <c r="F266" s="141">
        <v>4500</v>
      </c>
      <c r="G266" s="142"/>
    </row>
    <row r="267" spans="2:7" ht="15.75">
      <c r="B267" s="130" t="s">
        <v>257</v>
      </c>
      <c r="C267" s="131"/>
      <c r="D267" s="131"/>
      <c r="E267" s="131"/>
      <c r="F267" s="131"/>
      <c r="G267" s="132"/>
    </row>
    <row r="268" spans="2:7" ht="15.75" hidden="1">
      <c r="B268" s="1" t="s">
        <v>258</v>
      </c>
      <c r="C268" s="51"/>
      <c r="D268" s="138">
        <v>75</v>
      </c>
      <c r="E268" s="139"/>
      <c r="F268" s="141">
        <v>70</v>
      </c>
      <c r="G268" s="142"/>
    </row>
    <row r="269" spans="2:7" ht="15.75" hidden="1">
      <c r="B269" s="1" t="s">
        <v>259</v>
      </c>
      <c r="C269" s="66"/>
      <c r="D269" s="138">
        <v>120</v>
      </c>
      <c r="E269" s="139"/>
      <c r="F269" s="141">
        <v>115</v>
      </c>
      <c r="G269" s="142"/>
    </row>
    <row r="270" spans="2:7" ht="15.75">
      <c r="B270" s="1" t="s">
        <v>280</v>
      </c>
      <c r="C270" s="51"/>
      <c r="D270" s="138">
        <v>350</v>
      </c>
      <c r="E270" s="166"/>
      <c r="F270" s="166"/>
      <c r="G270" s="139"/>
    </row>
    <row r="271" spans="2:7" ht="15.75" hidden="1">
      <c r="B271" s="130" t="s">
        <v>149</v>
      </c>
      <c r="C271" s="133"/>
      <c r="D271" s="133"/>
      <c r="E271" s="133"/>
      <c r="F271" s="133"/>
      <c r="G271" s="128"/>
    </row>
    <row r="272" spans="2:7" ht="28.5" hidden="1">
      <c r="B272" s="16" t="s">
        <v>157</v>
      </c>
      <c r="C272" s="16" t="s">
        <v>77</v>
      </c>
      <c r="D272" s="70" t="s">
        <v>78</v>
      </c>
      <c r="E272" s="70" t="s">
        <v>157</v>
      </c>
      <c r="F272" s="16" t="s">
        <v>77</v>
      </c>
      <c r="G272" s="70" t="s">
        <v>78</v>
      </c>
    </row>
    <row r="273" spans="2:7" ht="15.75" hidden="1">
      <c r="B273" s="12" t="s">
        <v>166</v>
      </c>
      <c r="C273" s="12">
        <v>15</v>
      </c>
      <c r="D273" s="29">
        <v>10</v>
      </c>
      <c r="E273" s="29" t="s">
        <v>153</v>
      </c>
      <c r="F273" s="12">
        <v>20</v>
      </c>
      <c r="G273" s="29">
        <v>20</v>
      </c>
    </row>
    <row r="274" spans="2:7" ht="15.75" hidden="1">
      <c r="B274" s="12" t="s">
        <v>164</v>
      </c>
      <c r="C274" s="12">
        <v>15</v>
      </c>
      <c r="D274" s="29">
        <v>10</v>
      </c>
      <c r="E274" s="29" t="s">
        <v>154</v>
      </c>
      <c r="F274" s="12">
        <v>20</v>
      </c>
      <c r="G274" s="29">
        <v>20</v>
      </c>
    </row>
    <row r="275" spans="2:7" ht="15.75" hidden="1">
      <c r="B275" s="12" t="s">
        <v>165</v>
      </c>
      <c r="C275" s="12">
        <v>15</v>
      </c>
      <c r="D275" s="29">
        <v>10</v>
      </c>
      <c r="E275" s="29" t="s">
        <v>155</v>
      </c>
      <c r="F275" s="12">
        <v>25</v>
      </c>
      <c r="G275" s="29">
        <v>20</v>
      </c>
    </row>
    <row r="276" spans="2:7" ht="15.75" hidden="1">
      <c r="B276" s="12" t="s">
        <v>150</v>
      </c>
      <c r="C276" s="12">
        <v>20</v>
      </c>
      <c r="D276" s="29">
        <v>15</v>
      </c>
      <c r="E276" s="29" t="s">
        <v>156</v>
      </c>
      <c r="F276" s="12">
        <v>30</v>
      </c>
      <c r="G276" s="29">
        <v>25</v>
      </c>
    </row>
    <row r="277" spans="2:7" ht="15.75" hidden="1">
      <c r="B277" s="12" t="s">
        <v>151</v>
      </c>
      <c r="C277" s="12">
        <v>30</v>
      </c>
      <c r="D277" s="29">
        <v>25</v>
      </c>
      <c r="E277" s="29" t="s">
        <v>152</v>
      </c>
      <c r="F277" s="12">
        <v>30</v>
      </c>
      <c r="G277" s="29">
        <v>25</v>
      </c>
    </row>
    <row r="278" spans="2:7" ht="15.75">
      <c r="B278" s="130" t="s">
        <v>168</v>
      </c>
      <c r="C278" s="131"/>
      <c r="D278" s="131"/>
      <c r="E278" s="131"/>
      <c r="F278" s="131"/>
      <c r="G278" s="132"/>
    </row>
    <row r="279" spans="2:7" ht="15.75">
      <c r="B279" s="164" t="s">
        <v>157</v>
      </c>
      <c r="C279" s="129" t="s">
        <v>167</v>
      </c>
      <c r="D279" s="129"/>
      <c r="E279" s="129"/>
      <c r="F279" s="129"/>
      <c r="G279" s="129"/>
    </row>
    <row r="280" spans="2:7" ht="32.25" thickBot="1">
      <c r="B280" s="165"/>
      <c r="C280" s="129" t="s">
        <v>4</v>
      </c>
      <c r="D280" s="161"/>
      <c r="E280" s="95" t="s">
        <v>5</v>
      </c>
      <c r="F280" s="134" t="s">
        <v>314</v>
      </c>
      <c r="G280" s="135"/>
    </row>
    <row r="281" spans="2:13" ht="15.75" customHeight="1" hidden="1" thickBot="1">
      <c r="B281" s="1" t="s">
        <v>263</v>
      </c>
      <c r="C281" s="155" t="e">
        <f>#REF!+4000</f>
        <v>#REF!</v>
      </c>
      <c r="D281" s="156"/>
      <c r="E281" s="79" t="e">
        <f>C281*0.426/1000</f>
        <v>#REF!</v>
      </c>
      <c r="F281" s="159"/>
      <c r="G281" s="160"/>
      <c r="I281">
        <f>M281</f>
        <v>46000</v>
      </c>
      <c r="J281">
        <v>0.52</v>
      </c>
      <c r="L281">
        <v>1.2</v>
      </c>
      <c r="M281">
        <v>46000</v>
      </c>
    </row>
    <row r="282" spans="2:13" ht="15.75" customHeight="1" hidden="1" thickBot="1">
      <c r="B282" s="81" t="s">
        <v>211</v>
      </c>
      <c r="C282" s="151" t="e">
        <f>#REF!+4000</f>
        <v>#REF!</v>
      </c>
      <c r="D282" s="152"/>
      <c r="E282" s="82" t="e">
        <f>C282*0.501/1000</f>
        <v>#REF!</v>
      </c>
      <c r="F282" s="120"/>
      <c r="G282" s="121"/>
      <c r="I282">
        <f>M282</f>
        <v>46000</v>
      </c>
      <c r="J282">
        <v>0.52</v>
      </c>
      <c r="L282">
        <v>1.2</v>
      </c>
      <c r="M282">
        <v>46000</v>
      </c>
    </row>
    <row r="283" spans="2:13" ht="16.5" thickBot="1">
      <c r="B283" s="88" t="s">
        <v>212</v>
      </c>
      <c r="C283" s="112">
        <v>50000</v>
      </c>
      <c r="D283" s="113"/>
      <c r="E283" s="91">
        <f>C283*0.605/1000</f>
        <v>30.25</v>
      </c>
      <c r="F283" s="122">
        <f>E283*6</f>
        <v>181.5</v>
      </c>
      <c r="G283" s="123"/>
      <c r="I283">
        <f>M283</f>
        <v>44000</v>
      </c>
      <c r="J283">
        <v>0.605</v>
      </c>
      <c r="L283">
        <v>1.5</v>
      </c>
      <c r="M283">
        <v>44000</v>
      </c>
    </row>
    <row r="284" spans="2:10" ht="15.75" customHeight="1" hidden="1" thickBot="1">
      <c r="B284" s="85" t="s">
        <v>264</v>
      </c>
      <c r="C284" s="162" t="e">
        <f>#REF!+4000</f>
        <v>#REF!</v>
      </c>
      <c r="D284" s="163"/>
      <c r="E284" s="91" t="e">
        <f>C284*0.583/1000</f>
        <v>#REF!</v>
      </c>
      <c r="F284" s="118" t="e">
        <f aca="true" t="shared" si="105" ref="F284:F308">E284*6</f>
        <v>#REF!</v>
      </c>
      <c r="G284" s="119"/>
      <c r="I284">
        <f>M280</f>
        <v>0</v>
      </c>
      <c r="J284">
        <v>0.71</v>
      </c>
    </row>
    <row r="285" spans="2:10" ht="15.75" customHeight="1" hidden="1" thickBot="1">
      <c r="B285" s="86" t="s">
        <v>213</v>
      </c>
      <c r="C285" s="151" t="e">
        <f>#REF!+4000</f>
        <v>#REF!</v>
      </c>
      <c r="D285" s="152"/>
      <c r="E285" s="96" t="e">
        <f>C285*0.689/1000</f>
        <v>#REF!</v>
      </c>
      <c r="F285" s="114" t="e">
        <f t="shared" si="105"/>
        <v>#REF!</v>
      </c>
      <c r="G285" s="115"/>
      <c r="I285">
        <f>M281</f>
        <v>46000</v>
      </c>
      <c r="J285">
        <v>0.71</v>
      </c>
    </row>
    <row r="286" spans="2:10" ht="16.5" thickBot="1">
      <c r="B286" s="89" t="s">
        <v>214</v>
      </c>
      <c r="C286" s="112">
        <v>50000</v>
      </c>
      <c r="D286" s="113"/>
      <c r="E286" s="92">
        <f>C286*0.841/1000</f>
        <v>42.05</v>
      </c>
      <c r="F286" s="116">
        <f t="shared" si="105"/>
        <v>252.29999999999998</v>
      </c>
      <c r="G286" s="117"/>
      <c r="I286">
        <f>M283</f>
        <v>44000</v>
      </c>
      <c r="J286">
        <v>0.841</v>
      </c>
    </row>
    <row r="287" spans="2:10" ht="16.5" thickBot="1">
      <c r="B287" s="87" t="s">
        <v>215</v>
      </c>
      <c r="C287" s="112">
        <v>50000</v>
      </c>
      <c r="D287" s="113"/>
      <c r="E287" s="93">
        <f>C287*1.075/1000</f>
        <v>53.75</v>
      </c>
      <c r="F287" s="153">
        <f t="shared" si="105"/>
        <v>322.5</v>
      </c>
      <c r="G287" s="154"/>
      <c r="I287">
        <f>M283</f>
        <v>44000</v>
      </c>
      <c r="J287">
        <v>1.075</v>
      </c>
    </row>
    <row r="288" spans="2:10" ht="15.75" customHeight="1" hidden="1" thickBot="1">
      <c r="B288" s="84" t="s">
        <v>216</v>
      </c>
      <c r="C288" s="112">
        <v>50000</v>
      </c>
      <c r="D288" s="113"/>
      <c r="E288" s="97">
        <f>C288*0.88/1000</f>
        <v>44</v>
      </c>
      <c r="F288" s="122">
        <f t="shared" si="105"/>
        <v>264</v>
      </c>
      <c r="G288" s="123"/>
      <c r="I288">
        <f>M281</f>
        <v>46000</v>
      </c>
      <c r="J288">
        <v>0.9</v>
      </c>
    </row>
    <row r="289" spans="2:10" ht="16.5" thickBot="1">
      <c r="B289" s="85" t="s">
        <v>217</v>
      </c>
      <c r="C289" s="112">
        <v>50000</v>
      </c>
      <c r="D289" s="113"/>
      <c r="E289" s="91">
        <f>C289*1.07/1000</f>
        <v>53.5</v>
      </c>
      <c r="F289" s="118">
        <f t="shared" si="105"/>
        <v>321</v>
      </c>
      <c r="G289" s="119"/>
      <c r="I289">
        <f>M283</f>
        <v>44000</v>
      </c>
      <c r="J289">
        <v>1.07</v>
      </c>
    </row>
    <row r="290" spans="2:10" ht="16.5" thickBot="1">
      <c r="B290" s="85" t="s">
        <v>218</v>
      </c>
      <c r="C290" s="112">
        <v>50000</v>
      </c>
      <c r="D290" s="113"/>
      <c r="E290" s="91">
        <f>C290*1.39/1000</f>
        <v>69.5</v>
      </c>
      <c r="F290" s="118">
        <f t="shared" si="105"/>
        <v>417</v>
      </c>
      <c r="G290" s="119"/>
      <c r="I290">
        <f>M283</f>
        <v>44000</v>
      </c>
      <c r="J290">
        <v>1.39</v>
      </c>
    </row>
    <row r="291" spans="2:10" ht="15.75" customHeight="1" hidden="1" thickBot="1">
      <c r="B291" s="86" t="s">
        <v>219</v>
      </c>
      <c r="C291" s="112">
        <v>50000</v>
      </c>
      <c r="D291" s="113"/>
      <c r="E291" s="96">
        <f>C291*1.07/1000</f>
        <v>53.5</v>
      </c>
      <c r="F291" s="114">
        <f t="shared" si="105"/>
        <v>321</v>
      </c>
      <c r="G291" s="115"/>
      <c r="I291">
        <f>M281</f>
        <v>46000</v>
      </c>
      <c r="J291">
        <v>1.09</v>
      </c>
    </row>
    <row r="292" spans="2:10" ht="16.5" thickBot="1">
      <c r="B292" s="89" t="s">
        <v>220</v>
      </c>
      <c r="C292" s="112">
        <v>50000</v>
      </c>
      <c r="D292" s="113"/>
      <c r="E292" s="92">
        <f>C292*1.32/1000</f>
        <v>66</v>
      </c>
      <c r="F292" s="116">
        <f t="shared" si="105"/>
        <v>396</v>
      </c>
      <c r="G292" s="117"/>
      <c r="I292">
        <f>M283</f>
        <v>44000</v>
      </c>
      <c r="J292">
        <v>1.34</v>
      </c>
    </row>
    <row r="293" spans="2:10" ht="16.5" thickBot="1">
      <c r="B293" s="87" t="s">
        <v>221</v>
      </c>
      <c r="C293" s="112">
        <v>50000</v>
      </c>
      <c r="D293" s="113"/>
      <c r="E293" s="93">
        <f>C293*1.7/1000</f>
        <v>85</v>
      </c>
      <c r="F293" s="153">
        <f t="shared" si="105"/>
        <v>510</v>
      </c>
      <c r="G293" s="154"/>
      <c r="I293">
        <f>M283</f>
        <v>44000</v>
      </c>
      <c r="J293">
        <v>1.7</v>
      </c>
    </row>
    <row r="294" spans="2:10" ht="15.75" customHeight="1" hidden="1" thickBot="1">
      <c r="B294" s="84" t="s">
        <v>262</v>
      </c>
      <c r="C294" s="112">
        <v>50000</v>
      </c>
      <c r="D294" s="113"/>
      <c r="E294" s="97">
        <f>C294*0.897/1000</f>
        <v>44.85</v>
      </c>
      <c r="F294" s="157">
        <f t="shared" si="105"/>
        <v>269.1</v>
      </c>
      <c r="G294" s="158"/>
      <c r="I294">
        <f>M280</f>
        <v>0</v>
      </c>
      <c r="J294">
        <v>1.09</v>
      </c>
    </row>
    <row r="295" spans="2:10" ht="15.75" customHeight="1" hidden="1" thickBot="1">
      <c r="B295" s="85" t="s">
        <v>222</v>
      </c>
      <c r="C295" s="112">
        <v>50000</v>
      </c>
      <c r="D295" s="113"/>
      <c r="E295" s="91">
        <f>C295*1.07/1000</f>
        <v>53.5</v>
      </c>
      <c r="F295" s="118">
        <f t="shared" si="105"/>
        <v>321</v>
      </c>
      <c r="G295" s="119"/>
      <c r="I295">
        <f>M281</f>
        <v>46000</v>
      </c>
      <c r="J295">
        <v>1.09</v>
      </c>
    </row>
    <row r="296" spans="2:10" ht="16.5" thickBot="1">
      <c r="B296" s="85" t="s">
        <v>223</v>
      </c>
      <c r="C296" s="112">
        <v>50000</v>
      </c>
      <c r="D296" s="113"/>
      <c r="E296" s="91">
        <f>C296*1.32/1000</f>
        <v>66</v>
      </c>
      <c r="F296" s="118">
        <f t="shared" si="105"/>
        <v>396</v>
      </c>
      <c r="G296" s="119"/>
      <c r="I296">
        <f>M283</f>
        <v>44000</v>
      </c>
      <c r="J296">
        <v>1.32</v>
      </c>
    </row>
    <row r="297" spans="2:10" ht="16.5" thickBot="1">
      <c r="B297" s="86" t="s">
        <v>224</v>
      </c>
      <c r="C297" s="112">
        <v>50000</v>
      </c>
      <c r="D297" s="113"/>
      <c r="E297" s="94">
        <f>C297*1.7/1000</f>
        <v>85</v>
      </c>
      <c r="F297" s="114">
        <f t="shared" si="105"/>
        <v>510</v>
      </c>
      <c r="G297" s="115"/>
      <c r="I297">
        <f>M283</f>
        <v>44000</v>
      </c>
      <c r="J297">
        <v>1.7</v>
      </c>
    </row>
    <row r="298" spans="2:10" ht="16.5" thickBot="1">
      <c r="B298" s="89" t="s">
        <v>315</v>
      </c>
      <c r="C298" s="112">
        <v>50000</v>
      </c>
      <c r="D298" s="113"/>
      <c r="E298" s="92">
        <f>C298*1.431/1000</f>
        <v>71.55</v>
      </c>
      <c r="F298" s="116">
        <f>E298*6</f>
        <v>429.29999999999995</v>
      </c>
      <c r="G298" s="117"/>
      <c r="I298">
        <f>M281</f>
        <v>46000</v>
      </c>
      <c r="J298">
        <v>1.73</v>
      </c>
    </row>
    <row r="299" spans="2:10" ht="16.5" thickBot="1">
      <c r="B299" s="87" t="s">
        <v>316</v>
      </c>
      <c r="C299" s="112">
        <v>50000</v>
      </c>
      <c r="D299" s="113"/>
      <c r="E299" s="93">
        <f>C299*1.86/1000</f>
        <v>93</v>
      </c>
      <c r="F299" s="153">
        <f>E299*6</f>
        <v>558</v>
      </c>
      <c r="G299" s="154"/>
      <c r="I299">
        <f>M281</f>
        <v>46000</v>
      </c>
      <c r="J299">
        <v>2.17</v>
      </c>
    </row>
    <row r="300" spans="2:10" ht="16.5" thickBot="1">
      <c r="B300" s="89" t="s">
        <v>225</v>
      </c>
      <c r="C300" s="112">
        <v>50000</v>
      </c>
      <c r="D300" s="113"/>
      <c r="E300" s="92">
        <f>C300*1.67/1000</f>
        <v>83.5</v>
      </c>
      <c r="F300" s="116">
        <f t="shared" si="105"/>
        <v>501</v>
      </c>
      <c r="G300" s="117"/>
      <c r="I300">
        <f>M283</f>
        <v>44000</v>
      </c>
      <c r="J300">
        <v>1.73</v>
      </c>
    </row>
    <row r="301" spans="2:10" ht="16.5" thickBot="1">
      <c r="B301" s="87" t="s">
        <v>226</v>
      </c>
      <c r="C301" s="112">
        <v>50000</v>
      </c>
      <c r="D301" s="113"/>
      <c r="E301" s="93">
        <f>C301*2.17/1000</f>
        <v>108.5</v>
      </c>
      <c r="F301" s="153">
        <f t="shared" si="105"/>
        <v>651</v>
      </c>
      <c r="G301" s="154"/>
      <c r="I301">
        <f>M283</f>
        <v>44000</v>
      </c>
      <c r="J301">
        <v>2.17</v>
      </c>
    </row>
    <row r="302" spans="2:10" ht="15.75" customHeight="1" hidden="1" thickBot="1">
      <c r="B302" s="84" t="s">
        <v>261</v>
      </c>
      <c r="C302" s="112">
        <v>50000</v>
      </c>
      <c r="D302" s="113"/>
      <c r="E302" s="97">
        <f>C302*1.44/1000</f>
        <v>72</v>
      </c>
      <c r="F302" s="157">
        <f t="shared" si="105"/>
        <v>432</v>
      </c>
      <c r="G302" s="158"/>
      <c r="I302">
        <f>M281</f>
        <v>46000</v>
      </c>
      <c r="J302">
        <v>1.78</v>
      </c>
    </row>
    <row r="303" spans="2:10" ht="16.5" thickBot="1">
      <c r="B303" s="85" t="s">
        <v>227</v>
      </c>
      <c r="C303" s="112">
        <v>50000</v>
      </c>
      <c r="D303" s="113"/>
      <c r="E303" s="91">
        <f>C303*1.78/1000</f>
        <v>89</v>
      </c>
      <c r="F303" s="118">
        <f t="shared" si="105"/>
        <v>534</v>
      </c>
      <c r="G303" s="119"/>
      <c r="I303">
        <f>M283</f>
        <v>44000</v>
      </c>
      <c r="J303">
        <v>1.78</v>
      </c>
    </row>
    <row r="304" spans="2:10" ht="16.5" thickBot="1">
      <c r="B304" s="86" t="s">
        <v>228</v>
      </c>
      <c r="C304" s="112">
        <v>50000</v>
      </c>
      <c r="D304" s="113"/>
      <c r="E304" s="94">
        <f>C304*2.33/1000</f>
        <v>116.5</v>
      </c>
      <c r="F304" s="114">
        <f t="shared" si="105"/>
        <v>699</v>
      </c>
      <c r="G304" s="115"/>
      <c r="I304">
        <f>M283</f>
        <v>44000</v>
      </c>
      <c r="J304">
        <v>2.33</v>
      </c>
    </row>
    <row r="305" spans="2:10" ht="16.5" thickBot="1">
      <c r="B305" s="87" t="s">
        <v>313</v>
      </c>
      <c r="C305" s="112">
        <v>50000</v>
      </c>
      <c r="D305" s="113"/>
      <c r="E305" s="93">
        <f>C305*2.65/1000</f>
        <v>132.5</v>
      </c>
      <c r="F305" s="153">
        <f>E305*6</f>
        <v>795</v>
      </c>
      <c r="G305" s="154"/>
      <c r="I305">
        <f>M281</f>
        <v>46000</v>
      </c>
      <c r="J305">
        <v>2.96</v>
      </c>
    </row>
    <row r="306" spans="2:10" ht="16.5" thickBot="1">
      <c r="B306" s="87" t="s">
        <v>317</v>
      </c>
      <c r="C306" s="112">
        <v>50000</v>
      </c>
      <c r="D306" s="113"/>
      <c r="E306" s="93">
        <f>C306*2.96/1000</f>
        <v>148</v>
      </c>
      <c r="F306" s="153">
        <f>E306*6</f>
        <v>888</v>
      </c>
      <c r="G306" s="154"/>
      <c r="I306">
        <f>M282</f>
        <v>46000</v>
      </c>
      <c r="J306">
        <v>2.96</v>
      </c>
    </row>
    <row r="307" spans="2:10" ht="16.5" thickBot="1">
      <c r="B307" s="89" t="s">
        <v>247</v>
      </c>
      <c r="C307" s="112">
        <v>50000</v>
      </c>
      <c r="D307" s="113"/>
      <c r="E307" s="92">
        <f>C307*2.25/1000</f>
        <v>112.5</v>
      </c>
      <c r="F307" s="116">
        <f t="shared" si="105"/>
        <v>675</v>
      </c>
      <c r="G307" s="117"/>
      <c r="I307">
        <f>M281</f>
        <v>46000</v>
      </c>
      <c r="J307">
        <v>2.96</v>
      </c>
    </row>
    <row r="308" spans="2:10" ht="16.5" thickBot="1">
      <c r="B308" s="87" t="s">
        <v>229</v>
      </c>
      <c r="C308" s="112">
        <v>50000</v>
      </c>
      <c r="D308" s="113"/>
      <c r="E308" s="93">
        <f>C308*2.96/1000</f>
        <v>148</v>
      </c>
      <c r="F308" s="153">
        <f t="shared" si="105"/>
        <v>888</v>
      </c>
      <c r="G308" s="154"/>
      <c r="I308">
        <f>M283</f>
        <v>44000</v>
      </c>
      <c r="J308">
        <v>2.96</v>
      </c>
    </row>
    <row r="309" spans="2:7" ht="15.75" hidden="1">
      <c r="B309" s="78" t="s">
        <v>313</v>
      </c>
      <c r="C309" s="155">
        <f>F309+4000</f>
        <v>75000</v>
      </c>
      <c r="D309" s="156"/>
      <c r="E309" s="79">
        <f>C309*2.73/1000</f>
        <v>204.75</v>
      </c>
      <c r="F309" s="80">
        <v>71000</v>
      </c>
      <c r="G309" s="83">
        <f>F309*2.73/1000</f>
        <v>193.83</v>
      </c>
    </row>
    <row r="310" spans="2:7" ht="15.75" customHeight="1" hidden="1">
      <c r="B310" s="130" t="s">
        <v>204</v>
      </c>
      <c r="C310" s="131"/>
      <c r="D310" s="131"/>
      <c r="E310" s="131"/>
      <c r="F310" s="131"/>
      <c r="G310" s="132"/>
    </row>
    <row r="311" spans="2:7" ht="15.75" hidden="1">
      <c r="B311" s="26" t="s">
        <v>196</v>
      </c>
      <c r="C311" s="129" t="s">
        <v>197</v>
      </c>
      <c r="D311" s="129"/>
      <c r="E311" s="129"/>
      <c r="F311" s="129" t="s">
        <v>198</v>
      </c>
      <c r="G311" s="129"/>
    </row>
    <row r="312" spans="2:7" ht="15.75" hidden="1">
      <c r="B312" s="1" t="s">
        <v>205</v>
      </c>
      <c r="C312" s="124">
        <v>30</v>
      </c>
      <c r="D312" s="124"/>
      <c r="E312" s="124"/>
      <c r="F312" s="127">
        <v>25</v>
      </c>
      <c r="G312" s="128"/>
    </row>
    <row r="313" spans="2:7" ht="15.75" hidden="1">
      <c r="B313" s="1" t="s">
        <v>200</v>
      </c>
      <c r="C313" s="124">
        <v>50</v>
      </c>
      <c r="D313" s="124"/>
      <c r="E313" s="124"/>
      <c r="F313" s="127">
        <v>45</v>
      </c>
      <c r="G313" s="128"/>
    </row>
    <row r="314" spans="2:7" ht="15.75" hidden="1">
      <c r="B314" s="1" t="s">
        <v>201</v>
      </c>
      <c r="C314" s="124">
        <v>70</v>
      </c>
      <c r="D314" s="124"/>
      <c r="E314" s="124"/>
      <c r="F314" s="127">
        <v>65</v>
      </c>
      <c r="G314" s="128"/>
    </row>
    <row r="315" spans="2:7" ht="15.75" customHeight="1" hidden="1">
      <c r="B315" s="130" t="s">
        <v>199</v>
      </c>
      <c r="C315" s="131"/>
      <c r="D315" s="131"/>
      <c r="E315" s="131"/>
      <c r="F315" s="131"/>
      <c r="G315" s="132"/>
    </row>
    <row r="316" spans="2:7" ht="15.75" hidden="1">
      <c r="B316" s="26" t="s">
        <v>196</v>
      </c>
      <c r="C316" s="129" t="s">
        <v>197</v>
      </c>
      <c r="D316" s="129"/>
      <c r="E316" s="129"/>
      <c r="F316" s="129" t="s">
        <v>198</v>
      </c>
      <c r="G316" s="129"/>
    </row>
    <row r="317" spans="2:7" ht="15.75" hidden="1">
      <c r="B317" s="1" t="s">
        <v>200</v>
      </c>
      <c r="C317" s="124">
        <v>30</v>
      </c>
      <c r="D317" s="124"/>
      <c r="E317" s="124"/>
      <c r="F317" s="127">
        <v>25</v>
      </c>
      <c r="G317" s="128"/>
    </row>
    <row r="318" spans="2:7" ht="15.75" hidden="1">
      <c r="B318" s="1" t="s">
        <v>201</v>
      </c>
      <c r="C318" s="124">
        <v>50</v>
      </c>
      <c r="D318" s="124"/>
      <c r="E318" s="124"/>
      <c r="F318" s="127">
        <v>45</v>
      </c>
      <c r="G318" s="128"/>
    </row>
    <row r="319" spans="2:7" ht="15.75" hidden="1">
      <c r="B319" s="1" t="s">
        <v>202</v>
      </c>
      <c r="C319" s="124">
        <v>70</v>
      </c>
      <c r="D319" s="124"/>
      <c r="E319" s="124"/>
      <c r="F319" s="127">
        <v>65</v>
      </c>
      <c r="G319" s="128"/>
    </row>
    <row r="320" spans="2:7" ht="15.75" hidden="1">
      <c r="B320" s="1" t="s">
        <v>203</v>
      </c>
      <c r="C320" s="124">
        <v>90</v>
      </c>
      <c r="D320" s="124"/>
      <c r="E320" s="124"/>
      <c r="F320" s="127">
        <v>85</v>
      </c>
      <c r="G320" s="128"/>
    </row>
    <row r="321" spans="2:7" ht="15.75" customHeight="1" hidden="1">
      <c r="B321" s="130" t="s">
        <v>187</v>
      </c>
      <c r="C321" s="131"/>
      <c r="D321" s="131"/>
      <c r="E321" s="131"/>
      <c r="F321" s="131"/>
      <c r="G321" s="132"/>
    </row>
    <row r="322" spans="2:7" ht="15.75" hidden="1">
      <c r="B322" s="23" t="s">
        <v>0</v>
      </c>
      <c r="C322" s="129" t="s">
        <v>185</v>
      </c>
      <c r="D322" s="129"/>
      <c r="E322" s="129"/>
      <c r="F322" s="129" t="s">
        <v>186</v>
      </c>
      <c r="G322" s="129"/>
    </row>
    <row r="323" spans="2:7" ht="15.75" hidden="1">
      <c r="B323" s="1" t="s">
        <v>188</v>
      </c>
      <c r="C323" s="124">
        <v>285</v>
      </c>
      <c r="D323" s="124"/>
      <c r="E323" s="124"/>
      <c r="F323" s="127">
        <v>255</v>
      </c>
      <c r="G323" s="128"/>
    </row>
    <row r="324" spans="2:7" ht="15.75" hidden="1">
      <c r="B324" s="1" t="s">
        <v>189</v>
      </c>
      <c r="C324" s="124">
        <v>305</v>
      </c>
      <c r="D324" s="124"/>
      <c r="E324" s="124"/>
      <c r="F324" s="127">
        <v>275</v>
      </c>
      <c r="G324" s="128"/>
    </row>
    <row r="325" spans="2:7" ht="15.75" hidden="1">
      <c r="B325" s="1" t="s">
        <v>190</v>
      </c>
      <c r="C325" s="124">
        <v>325</v>
      </c>
      <c r="D325" s="124"/>
      <c r="E325" s="124"/>
      <c r="F325" s="127">
        <v>295</v>
      </c>
      <c r="G325" s="128"/>
    </row>
    <row r="326" spans="2:7" ht="15.75" hidden="1">
      <c r="B326" s="1" t="s">
        <v>191</v>
      </c>
      <c r="C326" s="124">
        <v>115</v>
      </c>
      <c r="D326" s="124"/>
      <c r="E326" s="124"/>
      <c r="F326" s="127">
        <v>85</v>
      </c>
      <c r="G326" s="128"/>
    </row>
    <row r="327" spans="2:7" ht="15">
      <c r="B327" s="143" t="s">
        <v>110</v>
      </c>
      <c r="C327" s="144"/>
      <c r="D327" s="144"/>
      <c r="E327" s="144"/>
      <c r="F327" s="144"/>
      <c r="G327" s="145"/>
    </row>
    <row r="328" spans="2:7" ht="15">
      <c r="B328" s="136" t="s">
        <v>111</v>
      </c>
      <c r="C328" s="136"/>
      <c r="D328" s="136"/>
      <c r="E328" s="136"/>
      <c r="F328" s="136"/>
      <c r="G328" s="136"/>
    </row>
    <row r="329" spans="2:7" ht="15">
      <c r="B329" s="136" t="s">
        <v>112</v>
      </c>
      <c r="C329" s="136"/>
      <c r="D329" s="136"/>
      <c r="E329" s="136"/>
      <c r="F329" s="136"/>
      <c r="G329" s="136"/>
    </row>
    <row r="330" spans="2:7" ht="15">
      <c r="B330" s="140" t="s">
        <v>114</v>
      </c>
      <c r="C330" s="140"/>
      <c r="D330" s="140"/>
      <c r="E330" s="140"/>
      <c r="F330" s="140"/>
      <c r="G330" s="140"/>
    </row>
    <row r="331" spans="2:7" ht="15">
      <c r="B331" s="136" t="s">
        <v>113</v>
      </c>
      <c r="C331" s="136"/>
      <c r="D331" s="136"/>
      <c r="E331" s="136"/>
      <c r="F331" s="136"/>
      <c r="G331" s="136"/>
    </row>
    <row r="332" spans="2:7" ht="15">
      <c r="B332" s="37" t="s">
        <v>235</v>
      </c>
      <c r="C332" s="37"/>
      <c r="D332" s="71"/>
      <c r="E332" s="71"/>
      <c r="F332" s="37"/>
      <c r="G332" s="71"/>
    </row>
    <row r="333" spans="2:7" ht="15">
      <c r="B333" s="46" t="s">
        <v>321</v>
      </c>
      <c r="C333" s="37"/>
      <c r="D333" s="71"/>
      <c r="E333" s="71"/>
      <c r="F333" s="37"/>
      <c r="G333" s="71"/>
    </row>
    <row r="334" spans="2:7" ht="15">
      <c r="B334" s="137" t="s">
        <v>323</v>
      </c>
      <c r="C334" s="137"/>
      <c r="D334" s="137"/>
      <c r="E334" s="137"/>
      <c r="F334" s="137"/>
      <c r="G334" s="137"/>
    </row>
    <row r="335" spans="2:7" ht="15">
      <c r="B335" s="137" t="s">
        <v>324</v>
      </c>
      <c r="C335" s="137"/>
      <c r="D335" s="137"/>
      <c r="E335" s="137"/>
      <c r="F335" s="137"/>
      <c r="G335" s="137"/>
    </row>
  </sheetData>
  <sheetProtection/>
  <mergeCells count="183">
    <mergeCell ref="P4:Q4"/>
    <mergeCell ref="D263:E263"/>
    <mergeCell ref="F263:G263"/>
    <mergeCell ref="B264:G264"/>
    <mergeCell ref="D265:E265"/>
    <mergeCell ref="F265:G265"/>
    <mergeCell ref="B108:G108"/>
    <mergeCell ref="F170:G170"/>
    <mergeCell ref="D173:E173"/>
    <mergeCell ref="F172:G172"/>
    <mergeCell ref="D270:G270"/>
    <mergeCell ref="F258:G258"/>
    <mergeCell ref="D260:E260"/>
    <mergeCell ref="F260:G260"/>
    <mergeCell ref="D262:E262"/>
    <mergeCell ref="F262:G262"/>
    <mergeCell ref="D259:E259"/>
    <mergeCell ref="F259:G259"/>
    <mergeCell ref="B267:G267"/>
    <mergeCell ref="C281:D281"/>
    <mergeCell ref="C289:D289"/>
    <mergeCell ref="C285:D285"/>
    <mergeCell ref="B254:G254"/>
    <mergeCell ref="D268:E268"/>
    <mergeCell ref="D255:E255"/>
    <mergeCell ref="B256:G256"/>
    <mergeCell ref="D257:E257"/>
    <mergeCell ref="B279:B280"/>
    <mergeCell ref="B278:G278"/>
    <mergeCell ref="F281:G281"/>
    <mergeCell ref="F287:G287"/>
    <mergeCell ref="F293:G293"/>
    <mergeCell ref="F268:G268"/>
    <mergeCell ref="D269:E269"/>
    <mergeCell ref="C279:G279"/>
    <mergeCell ref="F269:G269"/>
    <mergeCell ref="C288:D288"/>
    <mergeCell ref="C280:D280"/>
    <mergeCell ref="C284:D284"/>
    <mergeCell ref="F313:G313"/>
    <mergeCell ref="F314:G314"/>
    <mergeCell ref="C313:E313"/>
    <mergeCell ref="C286:D286"/>
    <mergeCell ref="F299:G299"/>
    <mergeCell ref="C302:D302"/>
    <mergeCell ref="C307:D307"/>
    <mergeCell ref="C287:D287"/>
    <mergeCell ref="C294:D294"/>
    <mergeCell ref="C300:D300"/>
    <mergeCell ref="B310:G310"/>
    <mergeCell ref="C296:D296"/>
    <mergeCell ref="F294:G294"/>
    <mergeCell ref="F296:G296"/>
    <mergeCell ref="F301:G301"/>
    <mergeCell ref="C312:E312"/>
    <mergeCell ref="F302:G302"/>
    <mergeCell ref="C304:D304"/>
    <mergeCell ref="F303:G303"/>
    <mergeCell ref="F304:G304"/>
    <mergeCell ref="C305:D305"/>
    <mergeCell ref="F305:G305"/>
    <mergeCell ref="C306:D306"/>
    <mergeCell ref="F306:G306"/>
    <mergeCell ref="C314:E314"/>
    <mergeCell ref="C309:D309"/>
    <mergeCell ref="F312:G312"/>
    <mergeCell ref="F308:G308"/>
    <mergeCell ref="F307:G307"/>
    <mergeCell ref="C311:E311"/>
    <mergeCell ref="B132:G132"/>
    <mergeCell ref="C308:D308"/>
    <mergeCell ref="C292:D292"/>
    <mergeCell ref="F257:G257"/>
    <mergeCell ref="C282:D282"/>
    <mergeCell ref="C283:D283"/>
    <mergeCell ref="F196:G196"/>
    <mergeCell ref="F174:G174"/>
    <mergeCell ref="D261:E261"/>
    <mergeCell ref="F261:G261"/>
    <mergeCell ref="B175:G175"/>
    <mergeCell ref="D222:E222"/>
    <mergeCell ref="B221:G221"/>
    <mergeCell ref="B215:G215"/>
    <mergeCell ref="D258:E258"/>
    <mergeCell ref="D266:E266"/>
    <mergeCell ref="F266:G266"/>
    <mergeCell ref="B167:G167"/>
    <mergeCell ref="B152:G152"/>
    <mergeCell ref="F216:G216"/>
    <mergeCell ref="C3:C5"/>
    <mergeCell ref="B80:G80"/>
    <mergeCell ref="D176:E176"/>
    <mergeCell ref="B101:G101"/>
    <mergeCell ref="B71:G71"/>
    <mergeCell ref="B148:G148"/>
    <mergeCell ref="D3:G3"/>
    <mergeCell ref="C1:G1"/>
    <mergeCell ref="D4:E4"/>
    <mergeCell ref="F4:G4"/>
    <mergeCell ref="B68:G68"/>
    <mergeCell ref="B6:G6"/>
    <mergeCell ref="B27:G27"/>
    <mergeCell ref="B2:G2"/>
    <mergeCell ref="B3:B5"/>
    <mergeCell ref="D169:E169"/>
    <mergeCell ref="F169:G169"/>
    <mergeCell ref="D216:E216"/>
    <mergeCell ref="D171:E171"/>
    <mergeCell ref="D168:E168"/>
    <mergeCell ref="F168:G168"/>
    <mergeCell ref="F176:G176"/>
    <mergeCell ref="D170:E170"/>
    <mergeCell ref="D196:E196"/>
    <mergeCell ref="B195:G195"/>
    <mergeCell ref="B335:G335"/>
    <mergeCell ref="F171:G171"/>
    <mergeCell ref="D181:E181"/>
    <mergeCell ref="B327:G327"/>
    <mergeCell ref="B329:G329"/>
    <mergeCell ref="F173:G173"/>
    <mergeCell ref="B180:G180"/>
    <mergeCell ref="D172:E172"/>
    <mergeCell ref="B229:G229"/>
    <mergeCell ref="F222:G222"/>
    <mergeCell ref="B334:G334"/>
    <mergeCell ref="D174:E174"/>
    <mergeCell ref="F255:G255"/>
    <mergeCell ref="F181:G181"/>
    <mergeCell ref="B232:G232"/>
    <mergeCell ref="F326:G326"/>
    <mergeCell ref="B321:G321"/>
    <mergeCell ref="C322:E322"/>
    <mergeCell ref="C319:E319"/>
    <mergeCell ref="B330:G330"/>
    <mergeCell ref="B331:G331"/>
    <mergeCell ref="B328:G328"/>
    <mergeCell ref="F325:G325"/>
    <mergeCell ref="C293:D293"/>
    <mergeCell ref="C326:E326"/>
    <mergeCell ref="C325:E325"/>
    <mergeCell ref="F322:G322"/>
    <mergeCell ref="C323:E323"/>
    <mergeCell ref="F324:G324"/>
    <mergeCell ref="F319:G319"/>
    <mergeCell ref="B315:G315"/>
    <mergeCell ref="C320:E320"/>
    <mergeCell ref="C318:E318"/>
    <mergeCell ref="F318:G318"/>
    <mergeCell ref="C317:E317"/>
    <mergeCell ref="F320:G320"/>
    <mergeCell ref="F317:G317"/>
    <mergeCell ref="F316:G316"/>
    <mergeCell ref="C316:E316"/>
    <mergeCell ref="C324:E324"/>
    <mergeCell ref="D230:E230"/>
    <mergeCell ref="F230:G230"/>
    <mergeCell ref="F311:G311"/>
    <mergeCell ref="B244:G244"/>
    <mergeCell ref="B271:G271"/>
    <mergeCell ref="C301:D301"/>
    <mergeCell ref="C303:D303"/>
    <mergeCell ref="F280:G280"/>
    <mergeCell ref="F323:G323"/>
    <mergeCell ref="F282:G282"/>
    <mergeCell ref="F283:G283"/>
    <mergeCell ref="F284:G284"/>
    <mergeCell ref="F285:G285"/>
    <mergeCell ref="F286:G286"/>
    <mergeCell ref="F298:G298"/>
    <mergeCell ref="F288:G288"/>
    <mergeCell ref="F289:G289"/>
    <mergeCell ref="F290:G290"/>
    <mergeCell ref="F291:G291"/>
    <mergeCell ref="C291:D291"/>
    <mergeCell ref="C290:D290"/>
    <mergeCell ref="C297:D297"/>
    <mergeCell ref="F297:G297"/>
    <mergeCell ref="F300:G300"/>
    <mergeCell ref="C298:D298"/>
    <mergeCell ref="F292:G292"/>
    <mergeCell ref="F295:G295"/>
    <mergeCell ref="C299:D299"/>
    <mergeCell ref="C295:D295"/>
  </mergeCells>
  <hyperlinks>
    <hyperlink ref="B330" r:id="rId1" display="http://smpz.org/"/>
  </hyperlinks>
  <printOptions/>
  <pageMargins left="0.31496062992125984" right="0.31496062992125984" top="0.1968503937007874" bottom="0" header="0" footer="0"/>
  <pageSetup fitToHeight="1" fitToWidth="1" horizontalDpi="600" verticalDpi="6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2023-02-28T05:07:38Z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